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pgofron\Desktop\"/>
    </mc:Choice>
  </mc:AlternateContent>
  <xr:revisionPtr revIDLastSave="0" documentId="13_ncr:1_{8F8324F4-4CAD-46D2-9DC1-B78BAF43D79E}" xr6:coauthVersionLast="45" xr6:coauthVersionMax="45" xr10:uidLastSave="{00000000-0000-0000-0000-000000000000}"/>
  <bookViews>
    <workbookView xWindow="-113" yWindow="-113" windowWidth="24267" windowHeight="13148" xr2:uid="{00000000-000D-0000-FFFF-FFFF00000000}"/>
  </bookViews>
  <sheets>
    <sheet name="pow podst" sheetId="3" r:id="rId1"/>
    <sheet name="gm podst" sheetId="5" r:id="rId2"/>
    <sheet name="pow rez" sheetId="4" r:id="rId3"/>
    <sheet name="gm rez" sheetId="6" r:id="rId4"/>
  </sheets>
  <definedNames>
    <definedName name="_xlnm._FilterDatabase" localSheetId="1" hidden="1">'gm podst'!$A$1:$AC$134</definedName>
    <definedName name="_xlnm._FilterDatabase" localSheetId="3" hidden="1">'gm rez'!$A$1:$AB$65</definedName>
    <definedName name="_xlnm._FilterDatabase" localSheetId="0" hidden="1">'pow podst'!$A$1:$AB$48</definedName>
    <definedName name="_xlnm._FilterDatabase" localSheetId="2" hidden="1">'pow rez'!$A$1:$AA$15</definedName>
    <definedName name="_xlnm.Print_Area" localSheetId="1">'gm podst'!$A$1:$X$139</definedName>
    <definedName name="_xlnm.Print_Area" localSheetId="3">'gm rez'!$A$1:$X$65</definedName>
    <definedName name="_xlnm.Print_Area" localSheetId="0">'pow podst'!$A$1:$W$53</definedName>
    <definedName name="_xlnm.Print_Area" localSheetId="2">'pow rez'!$A$1:$W$15</definedName>
    <definedName name="_xlnm.Print_Titles" localSheetId="1">'gm podst'!$1:$2</definedName>
    <definedName name="_xlnm.Print_Titles" localSheetId="3">'gm rez'!$1:$2</definedName>
    <definedName name="_xlnm.Print_Titles" localSheetId="0">'pow podst'!$1:$2</definedName>
    <definedName name="_xlnm.Print_Titles" localSheetId="2">'pow rez'!$1:$2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6" i="5" l="1"/>
  <c r="P26" i="5"/>
  <c r="L26" i="5"/>
  <c r="M26" i="5" s="1"/>
  <c r="L44" i="5"/>
  <c r="M44" i="5" s="1"/>
  <c r="L67" i="5"/>
  <c r="P67" i="5" s="1"/>
  <c r="M67" i="5" l="1"/>
  <c r="R26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P3" i="6"/>
  <c r="Y3" i="6" s="1"/>
  <c r="AB3" i="6"/>
  <c r="Z3" i="6"/>
  <c r="AA3" i="6" s="1"/>
  <c r="AB4" i="6"/>
  <c r="Z4" i="6"/>
  <c r="AA4" i="6" s="1"/>
  <c r="Y4" i="6"/>
  <c r="N4" i="6"/>
  <c r="P44" i="5"/>
  <c r="N15" i="4" l="1"/>
  <c r="N14" i="4"/>
  <c r="N13" i="4"/>
  <c r="K41" i="3" l="1"/>
  <c r="L41" i="3" s="1"/>
  <c r="K40" i="3"/>
  <c r="L40" i="3" s="1"/>
  <c r="K15" i="3"/>
  <c r="L15" i="3" s="1"/>
  <c r="K14" i="3"/>
  <c r="L14" i="3" s="1"/>
  <c r="O40" i="3" l="1"/>
  <c r="O41" i="3"/>
  <c r="X40" i="3" l="1"/>
  <c r="Y40" i="3"/>
  <c r="Z40" i="3" s="1"/>
  <c r="AA40" i="3"/>
  <c r="X41" i="3"/>
  <c r="Y41" i="3"/>
  <c r="Z41" i="3" s="1"/>
  <c r="AA41" i="3"/>
  <c r="X42" i="3"/>
  <c r="Y42" i="3"/>
  <c r="Z42" i="3" s="1"/>
  <c r="AA42" i="3"/>
  <c r="X43" i="3"/>
  <c r="Y43" i="3"/>
  <c r="Z43" i="3" s="1"/>
  <c r="AA43" i="3"/>
  <c r="H15" i="4" l="1"/>
  <c r="H14" i="4"/>
  <c r="H13" i="4"/>
  <c r="O15" i="4"/>
  <c r="O14" i="4"/>
  <c r="O13" i="4"/>
  <c r="L13" i="4"/>
  <c r="L14" i="4"/>
  <c r="L15" i="4"/>
  <c r="K15" i="4"/>
  <c r="K14" i="4"/>
  <c r="K13" i="4"/>
  <c r="J15" i="4"/>
  <c r="J14" i="4"/>
  <c r="J13" i="4"/>
  <c r="AA3" i="4"/>
  <c r="Y3" i="4"/>
  <c r="X3" i="4"/>
  <c r="M3" i="4"/>
  <c r="Z3" i="4" l="1"/>
  <c r="N45" i="5"/>
  <c r="Y5" i="6" l="1"/>
  <c r="Z5" i="6"/>
  <c r="AB5" i="6"/>
  <c r="Y6" i="6"/>
  <c r="Z6" i="6"/>
  <c r="AB6" i="6"/>
  <c r="Y7" i="6"/>
  <c r="Z7" i="6"/>
  <c r="AB7" i="6"/>
  <c r="Y8" i="6"/>
  <c r="Z8" i="6"/>
  <c r="AB8" i="6"/>
  <c r="Y9" i="6"/>
  <c r="Z9" i="6"/>
  <c r="AB9" i="6"/>
  <c r="Y10" i="6"/>
  <c r="Z10" i="6"/>
  <c r="AB10" i="6"/>
  <c r="Y11" i="6"/>
  <c r="Z11" i="6"/>
  <c r="AB11" i="6"/>
  <c r="Y12" i="6"/>
  <c r="Z12" i="6"/>
  <c r="AB12" i="6"/>
  <c r="Y13" i="6"/>
  <c r="Z13" i="6"/>
  <c r="AB13" i="6"/>
  <c r="Y14" i="6"/>
  <c r="Z14" i="6"/>
  <c r="AB14" i="6"/>
  <c r="Y15" i="6"/>
  <c r="Z15" i="6"/>
  <c r="AB15" i="6"/>
  <c r="Y16" i="6"/>
  <c r="Z16" i="6"/>
  <c r="AB16" i="6"/>
  <c r="Y17" i="6"/>
  <c r="Z17" i="6"/>
  <c r="AB17" i="6"/>
  <c r="Y18" i="6"/>
  <c r="Z18" i="6"/>
  <c r="AB18" i="6"/>
  <c r="Y19" i="6"/>
  <c r="Z19" i="6"/>
  <c r="AB19" i="6"/>
  <c r="Y20" i="6"/>
  <c r="Z20" i="6"/>
  <c r="AB20" i="6"/>
  <c r="Y21" i="6"/>
  <c r="Z21" i="6"/>
  <c r="AB21" i="6"/>
  <c r="Y22" i="6"/>
  <c r="Z22" i="6"/>
  <c r="AB22" i="6"/>
  <c r="Y23" i="6"/>
  <c r="Z23" i="6"/>
  <c r="AB23" i="6"/>
  <c r="Y24" i="6"/>
  <c r="Z24" i="6"/>
  <c r="AB24" i="6"/>
  <c r="Y25" i="6"/>
  <c r="Z25" i="6"/>
  <c r="AB25" i="6"/>
  <c r="Y26" i="6"/>
  <c r="Z26" i="6"/>
  <c r="AB26" i="6"/>
  <c r="Y27" i="6"/>
  <c r="Z27" i="6"/>
  <c r="AB27" i="6"/>
  <c r="Y28" i="6"/>
  <c r="Z28" i="6"/>
  <c r="AB28" i="6"/>
  <c r="Y29" i="6"/>
  <c r="Z29" i="6"/>
  <c r="AB29" i="6"/>
  <c r="Y30" i="6"/>
  <c r="Z30" i="6"/>
  <c r="AB30" i="6"/>
  <c r="Y31" i="6"/>
  <c r="Z31" i="6"/>
  <c r="AB31" i="6"/>
  <c r="Y32" i="6"/>
  <c r="Z32" i="6"/>
  <c r="AB32" i="6"/>
  <c r="Y33" i="6"/>
  <c r="Z33" i="6"/>
  <c r="AB33" i="6"/>
  <c r="Y34" i="6"/>
  <c r="Z34" i="6"/>
  <c r="AB34" i="6"/>
  <c r="Y35" i="6"/>
  <c r="Z35" i="6"/>
  <c r="AB35" i="6"/>
  <c r="Y36" i="6"/>
  <c r="Z36" i="6"/>
  <c r="AB36" i="6"/>
  <c r="Y37" i="6"/>
  <c r="Z37" i="6"/>
  <c r="AB37" i="6"/>
  <c r="Y38" i="6"/>
  <c r="Z38" i="6"/>
  <c r="AB38" i="6"/>
  <c r="Y39" i="6"/>
  <c r="Z39" i="6"/>
  <c r="AB39" i="6"/>
  <c r="Y40" i="6"/>
  <c r="Z40" i="6"/>
  <c r="AB40" i="6"/>
  <c r="Y41" i="6"/>
  <c r="Z41" i="6"/>
  <c r="AB41" i="6"/>
  <c r="Y42" i="6"/>
  <c r="Z42" i="6"/>
  <c r="AB42" i="6"/>
  <c r="Y43" i="6"/>
  <c r="Z43" i="6"/>
  <c r="AB43" i="6"/>
  <c r="Y44" i="6"/>
  <c r="Z44" i="6"/>
  <c r="AB44" i="6"/>
  <c r="Y45" i="6"/>
  <c r="Z45" i="6"/>
  <c r="AB45" i="6"/>
  <c r="Y46" i="6"/>
  <c r="Z46" i="6"/>
  <c r="AB46" i="6"/>
  <c r="Y47" i="6"/>
  <c r="Z47" i="6"/>
  <c r="AB47" i="6"/>
  <c r="Y48" i="6"/>
  <c r="Z48" i="6"/>
  <c r="AB48" i="6"/>
  <c r="Y49" i="6"/>
  <c r="Z49" i="6"/>
  <c r="AB49" i="6"/>
  <c r="Y50" i="6"/>
  <c r="Z50" i="6"/>
  <c r="AB50" i="6"/>
  <c r="Y51" i="6"/>
  <c r="Z51" i="6"/>
  <c r="AB51" i="6"/>
  <c r="Y52" i="6"/>
  <c r="Z52" i="6"/>
  <c r="AB52" i="6"/>
  <c r="Y53" i="6"/>
  <c r="Z53" i="6"/>
  <c r="AB53" i="6"/>
  <c r="Y54" i="6"/>
  <c r="Z54" i="6"/>
  <c r="AB54" i="6"/>
  <c r="Y55" i="6"/>
  <c r="Z55" i="6"/>
  <c r="AB55" i="6"/>
  <c r="Y56" i="6"/>
  <c r="Z56" i="6"/>
  <c r="AB56" i="6"/>
  <c r="Y57" i="6"/>
  <c r="Z57" i="6"/>
  <c r="AB57" i="6"/>
  <c r="Y58" i="6"/>
  <c r="Z58" i="6"/>
  <c r="AB58" i="6"/>
  <c r="Y59" i="6"/>
  <c r="Z59" i="6"/>
  <c r="AB59" i="6"/>
  <c r="Y60" i="6"/>
  <c r="Z60" i="6"/>
  <c r="AB60" i="6"/>
  <c r="Y61" i="6"/>
  <c r="Z61" i="6"/>
  <c r="AB61" i="6"/>
  <c r="Y62" i="6"/>
  <c r="Z62" i="6"/>
  <c r="AB62" i="6"/>
  <c r="X5" i="4"/>
  <c r="Y5" i="4"/>
  <c r="AA5" i="4"/>
  <c r="X6" i="4"/>
  <c r="Y6" i="4"/>
  <c r="AA6" i="4"/>
  <c r="X7" i="4"/>
  <c r="Y7" i="4"/>
  <c r="AA7" i="4"/>
  <c r="X8" i="4"/>
  <c r="Y8" i="4"/>
  <c r="AA8" i="4"/>
  <c r="X9" i="4"/>
  <c r="Y9" i="4"/>
  <c r="AA9" i="4"/>
  <c r="X10" i="4"/>
  <c r="Y10" i="4"/>
  <c r="AA10" i="4"/>
  <c r="X11" i="4"/>
  <c r="Y11" i="4"/>
  <c r="AA11" i="4"/>
  <c r="X12" i="4"/>
  <c r="Y12" i="4"/>
  <c r="AA12" i="4"/>
  <c r="Y4" i="5"/>
  <c r="Z4" i="5"/>
  <c r="AB4" i="5"/>
  <c r="Y5" i="5"/>
  <c r="Z5" i="5"/>
  <c r="AB5" i="5"/>
  <c r="Y6" i="5"/>
  <c r="Z6" i="5"/>
  <c r="AB6" i="5"/>
  <c r="Y7" i="5"/>
  <c r="Z7" i="5"/>
  <c r="AB7" i="5"/>
  <c r="Y8" i="5"/>
  <c r="Z8" i="5"/>
  <c r="AB8" i="5"/>
  <c r="Y9" i="5"/>
  <c r="Z9" i="5"/>
  <c r="AB9" i="5"/>
  <c r="Y10" i="5"/>
  <c r="Z10" i="5"/>
  <c r="AB10" i="5"/>
  <c r="Y11" i="5"/>
  <c r="Z11" i="5"/>
  <c r="AB11" i="5"/>
  <c r="Y12" i="5"/>
  <c r="Z12" i="5"/>
  <c r="AB12" i="5"/>
  <c r="Y13" i="5"/>
  <c r="Z13" i="5"/>
  <c r="AB13" i="5"/>
  <c r="Y14" i="5"/>
  <c r="Z14" i="5"/>
  <c r="AB14" i="5"/>
  <c r="Y15" i="5"/>
  <c r="Z15" i="5"/>
  <c r="AB15" i="5"/>
  <c r="Y16" i="5"/>
  <c r="Z16" i="5"/>
  <c r="AB16" i="5"/>
  <c r="Y17" i="5"/>
  <c r="Z17" i="5"/>
  <c r="AB17" i="5"/>
  <c r="Y18" i="5"/>
  <c r="Z18" i="5"/>
  <c r="AB18" i="5"/>
  <c r="Y19" i="5"/>
  <c r="Z19" i="5"/>
  <c r="AB19" i="5"/>
  <c r="Y20" i="5"/>
  <c r="Z20" i="5"/>
  <c r="AB20" i="5"/>
  <c r="Y21" i="5"/>
  <c r="Z21" i="5"/>
  <c r="AB21" i="5"/>
  <c r="Y22" i="5"/>
  <c r="Z22" i="5"/>
  <c r="AB22" i="5"/>
  <c r="Y23" i="5"/>
  <c r="Z23" i="5"/>
  <c r="AB23" i="5"/>
  <c r="Y24" i="5"/>
  <c r="Z24" i="5"/>
  <c r="AB24" i="5"/>
  <c r="Y25" i="5"/>
  <c r="Z25" i="5"/>
  <c r="AB25" i="5"/>
  <c r="Y26" i="5"/>
  <c r="Z26" i="5"/>
  <c r="AB26" i="5"/>
  <c r="Y27" i="5"/>
  <c r="Z27" i="5"/>
  <c r="AB27" i="5"/>
  <c r="Y28" i="5"/>
  <c r="Z28" i="5"/>
  <c r="AB28" i="5"/>
  <c r="Y29" i="5"/>
  <c r="Z29" i="5"/>
  <c r="AB29" i="5"/>
  <c r="Y30" i="5"/>
  <c r="Z30" i="5"/>
  <c r="AB30" i="5"/>
  <c r="Y31" i="5"/>
  <c r="Z31" i="5"/>
  <c r="AB31" i="5"/>
  <c r="Y32" i="5"/>
  <c r="Z32" i="5"/>
  <c r="AB32" i="5"/>
  <c r="Y33" i="5"/>
  <c r="Z33" i="5"/>
  <c r="AB33" i="5"/>
  <c r="Y34" i="5"/>
  <c r="Z34" i="5"/>
  <c r="AB34" i="5"/>
  <c r="Y35" i="5"/>
  <c r="Z35" i="5"/>
  <c r="AB35" i="5"/>
  <c r="Y36" i="5"/>
  <c r="Z36" i="5"/>
  <c r="AB36" i="5"/>
  <c r="Y37" i="5"/>
  <c r="Z37" i="5"/>
  <c r="AB37" i="5"/>
  <c r="Y38" i="5"/>
  <c r="Z38" i="5"/>
  <c r="AB38" i="5"/>
  <c r="Y39" i="5"/>
  <c r="Z39" i="5"/>
  <c r="AB39" i="5"/>
  <c r="Y40" i="5"/>
  <c r="Z40" i="5"/>
  <c r="AB40" i="5"/>
  <c r="Y41" i="5"/>
  <c r="Z41" i="5"/>
  <c r="AB41" i="5"/>
  <c r="Y42" i="5"/>
  <c r="Z42" i="5"/>
  <c r="AB42" i="5"/>
  <c r="Y43" i="5"/>
  <c r="Z43" i="5"/>
  <c r="AB43" i="5"/>
  <c r="Y44" i="5"/>
  <c r="Z44" i="5"/>
  <c r="AB44" i="5"/>
  <c r="Y45" i="5"/>
  <c r="Z45" i="5"/>
  <c r="AB45" i="5"/>
  <c r="Y46" i="5"/>
  <c r="Z46" i="5"/>
  <c r="AB46" i="5"/>
  <c r="Y47" i="5"/>
  <c r="Z47" i="5"/>
  <c r="AB47" i="5"/>
  <c r="Y48" i="5"/>
  <c r="Z48" i="5"/>
  <c r="AB48" i="5"/>
  <c r="Y49" i="5"/>
  <c r="Z49" i="5"/>
  <c r="AB49" i="5"/>
  <c r="Y50" i="5"/>
  <c r="Z50" i="5"/>
  <c r="AB50" i="5"/>
  <c r="Y51" i="5"/>
  <c r="Z51" i="5"/>
  <c r="AB51" i="5"/>
  <c r="Y52" i="5"/>
  <c r="Z52" i="5"/>
  <c r="AB52" i="5"/>
  <c r="Y53" i="5"/>
  <c r="Z53" i="5"/>
  <c r="AB53" i="5"/>
  <c r="Y54" i="5"/>
  <c r="Z54" i="5"/>
  <c r="AB54" i="5"/>
  <c r="Y55" i="5"/>
  <c r="Z55" i="5"/>
  <c r="AB55" i="5"/>
  <c r="Y56" i="5"/>
  <c r="Z56" i="5"/>
  <c r="AB56" i="5"/>
  <c r="Y57" i="5"/>
  <c r="Z57" i="5"/>
  <c r="AB57" i="5"/>
  <c r="Y58" i="5"/>
  <c r="Z58" i="5"/>
  <c r="AB58" i="5"/>
  <c r="Y59" i="5"/>
  <c r="Z59" i="5"/>
  <c r="AB59" i="5"/>
  <c r="Y60" i="5"/>
  <c r="Z60" i="5"/>
  <c r="AB60" i="5"/>
  <c r="Y61" i="5"/>
  <c r="Z61" i="5"/>
  <c r="AB61" i="5"/>
  <c r="Y62" i="5"/>
  <c r="Z62" i="5"/>
  <c r="AB62" i="5"/>
  <c r="Y63" i="5"/>
  <c r="Z63" i="5"/>
  <c r="AB63" i="5"/>
  <c r="Y64" i="5"/>
  <c r="Z64" i="5"/>
  <c r="AB64" i="5"/>
  <c r="Y65" i="5"/>
  <c r="Z65" i="5"/>
  <c r="AB65" i="5"/>
  <c r="Y66" i="5"/>
  <c r="Z66" i="5"/>
  <c r="AB66" i="5"/>
  <c r="Y67" i="5"/>
  <c r="Z67" i="5"/>
  <c r="AB67" i="5"/>
  <c r="Y68" i="5"/>
  <c r="Z68" i="5"/>
  <c r="AB68" i="5"/>
  <c r="Y69" i="5"/>
  <c r="Z69" i="5"/>
  <c r="AB69" i="5"/>
  <c r="Y70" i="5"/>
  <c r="Z70" i="5"/>
  <c r="AB70" i="5"/>
  <c r="Y71" i="5"/>
  <c r="Z71" i="5"/>
  <c r="AB71" i="5"/>
  <c r="Y72" i="5"/>
  <c r="Z72" i="5"/>
  <c r="AB72" i="5"/>
  <c r="Y73" i="5"/>
  <c r="Z73" i="5"/>
  <c r="AB73" i="5"/>
  <c r="Y74" i="5"/>
  <c r="Z74" i="5"/>
  <c r="AB74" i="5"/>
  <c r="Y75" i="5"/>
  <c r="Z75" i="5"/>
  <c r="AB75" i="5"/>
  <c r="Y76" i="5"/>
  <c r="Z76" i="5"/>
  <c r="AB76" i="5"/>
  <c r="Y77" i="5"/>
  <c r="Z77" i="5"/>
  <c r="AB77" i="5"/>
  <c r="Y78" i="5"/>
  <c r="Z78" i="5"/>
  <c r="AB78" i="5"/>
  <c r="Y79" i="5"/>
  <c r="Z79" i="5"/>
  <c r="AB79" i="5"/>
  <c r="Y80" i="5"/>
  <c r="Z80" i="5"/>
  <c r="AB80" i="5"/>
  <c r="Y81" i="5"/>
  <c r="Z81" i="5"/>
  <c r="AB81" i="5"/>
  <c r="Y82" i="5"/>
  <c r="Z82" i="5"/>
  <c r="AB82" i="5"/>
  <c r="Y83" i="5"/>
  <c r="Z83" i="5"/>
  <c r="AB83" i="5"/>
  <c r="Y84" i="5"/>
  <c r="Z84" i="5"/>
  <c r="AB84" i="5"/>
  <c r="Y85" i="5"/>
  <c r="Z85" i="5"/>
  <c r="AB85" i="5"/>
  <c r="Y86" i="5"/>
  <c r="Z86" i="5"/>
  <c r="AB86" i="5"/>
  <c r="Y87" i="5"/>
  <c r="Z87" i="5"/>
  <c r="AB87" i="5"/>
  <c r="Y88" i="5"/>
  <c r="Z88" i="5"/>
  <c r="AB88" i="5"/>
  <c r="Y89" i="5"/>
  <c r="Z89" i="5"/>
  <c r="AB89" i="5"/>
  <c r="Y90" i="5"/>
  <c r="Z90" i="5"/>
  <c r="AB90" i="5"/>
  <c r="Y91" i="5"/>
  <c r="Z91" i="5"/>
  <c r="AB91" i="5"/>
  <c r="Y92" i="5"/>
  <c r="Z92" i="5"/>
  <c r="AB92" i="5"/>
  <c r="Y93" i="5"/>
  <c r="Z93" i="5"/>
  <c r="AB93" i="5"/>
  <c r="Y94" i="5"/>
  <c r="Z94" i="5"/>
  <c r="AB94" i="5"/>
  <c r="Y95" i="5"/>
  <c r="Z95" i="5"/>
  <c r="AB95" i="5"/>
  <c r="Y96" i="5"/>
  <c r="Z96" i="5"/>
  <c r="AB96" i="5"/>
  <c r="Y97" i="5"/>
  <c r="Z97" i="5"/>
  <c r="AB97" i="5"/>
  <c r="Y98" i="5"/>
  <c r="Z98" i="5"/>
  <c r="AB98" i="5"/>
  <c r="Y99" i="5"/>
  <c r="Z99" i="5"/>
  <c r="AB99" i="5"/>
  <c r="Y100" i="5"/>
  <c r="Z100" i="5"/>
  <c r="AB100" i="5"/>
  <c r="Y101" i="5"/>
  <c r="Z101" i="5"/>
  <c r="AB101" i="5"/>
  <c r="Y102" i="5"/>
  <c r="Z102" i="5"/>
  <c r="AB102" i="5"/>
  <c r="Y103" i="5"/>
  <c r="Z103" i="5"/>
  <c r="AB103" i="5"/>
  <c r="Y104" i="5"/>
  <c r="Z104" i="5"/>
  <c r="AB104" i="5"/>
  <c r="Y105" i="5"/>
  <c r="Z105" i="5"/>
  <c r="AB105" i="5"/>
  <c r="Y106" i="5"/>
  <c r="Z106" i="5"/>
  <c r="AB106" i="5"/>
  <c r="Y107" i="5"/>
  <c r="Z107" i="5"/>
  <c r="AB107" i="5"/>
  <c r="Y108" i="5"/>
  <c r="Z108" i="5"/>
  <c r="AB108" i="5"/>
  <c r="Y109" i="5"/>
  <c r="Z109" i="5"/>
  <c r="AB109" i="5"/>
  <c r="Y110" i="5"/>
  <c r="Z110" i="5"/>
  <c r="AB110" i="5"/>
  <c r="Y111" i="5"/>
  <c r="Z111" i="5"/>
  <c r="AB111" i="5"/>
  <c r="Y112" i="5"/>
  <c r="Z112" i="5"/>
  <c r="AB112" i="5"/>
  <c r="Y113" i="5"/>
  <c r="Z113" i="5"/>
  <c r="AB113" i="5"/>
  <c r="Y114" i="5"/>
  <c r="Z114" i="5"/>
  <c r="AB114" i="5"/>
  <c r="Y115" i="5"/>
  <c r="Z115" i="5"/>
  <c r="AB115" i="5"/>
  <c r="Y116" i="5"/>
  <c r="Z116" i="5"/>
  <c r="AB116" i="5"/>
  <c r="Y117" i="5"/>
  <c r="Z117" i="5"/>
  <c r="AB117" i="5"/>
  <c r="Y118" i="5"/>
  <c r="Z118" i="5"/>
  <c r="AB118" i="5"/>
  <c r="Y119" i="5"/>
  <c r="Z119" i="5"/>
  <c r="AB119" i="5"/>
  <c r="Y120" i="5"/>
  <c r="Z120" i="5"/>
  <c r="AB120" i="5"/>
  <c r="Y121" i="5"/>
  <c r="Z121" i="5"/>
  <c r="AB121" i="5"/>
  <c r="Y122" i="5"/>
  <c r="Z122" i="5"/>
  <c r="AB122" i="5"/>
  <c r="Y123" i="5"/>
  <c r="Z123" i="5"/>
  <c r="AB123" i="5"/>
  <c r="Y124" i="5"/>
  <c r="Z124" i="5"/>
  <c r="AB124" i="5"/>
  <c r="Y125" i="5"/>
  <c r="Z125" i="5"/>
  <c r="AB125" i="5"/>
  <c r="Y126" i="5"/>
  <c r="Z126" i="5"/>
  <c r="AB126" i="5"/>
  <c r="Y127" i="5"/>
  <c r="Z127" i="5"/>
  <c r="AB127" i="5"/>
  <c r="Y128" i="5"/>
  <c r="Z128" i="5"/>
  <c r="AB128" i="5"/>
  <c r="Y129" i="5"/>
  <c r="Z129" i="5"/>
  <c r="AB129" i="5"/>
  <c r="X4" i="3"/>
  <c r="Y4" i="3"/>
  <c r="AA4" i="3"/>
  <c r="X5" i="3"/>
  <c r="Y5" i="3"/>
  <c r="AA5" i="3"/>
  <c r="X6" i="3"/>
  <c r="Y6" i="3"/>
  <c r="AA6" i="3"/>
  <c r="X7" i="3"/>
  <c r="Y7" i="3"/>
  <c r="AA7" i="3"/>
  <c r="X8" i="3"/>
  <c r="Y8" i="3"/>
  <c r="AA8" i="3"/>
  <c r="X9" i="3"/>
  <c r="Y9" i="3"/>
  <c r="AA9" i="3"/>
  <c r="X10" i="3"/>
  <c r="Y10" i="3"/>
  <c r="AA10" i="3"/>
  <c r="X11" i="3"/>
  <c r="Y11" i="3"/>
  <c r="AA11" i="3"/>
  <c r="X12" i="3"/>
  <c r="Y12" i="3"/>
  <c r="AA12" i="3"/>
  <c r="X13" i="3"/>
  <c r="Y13" i="3"/>
  <c r="AA13" i="3"/>
  <c r="X14" i="3"/>
  <c r="Y14" i="3"/>
  <c r="AA14" i="3"/>
  <c r="X15" i="3"/>
  <c r="Y15" i="3"/>
  <c r="AA15" i="3"/>
  <c r="X16" i="3"/>
  <c r="Y16" i="3"/>
  <c r="AA16" i="3"/>
  <c r="X17" i="3"/>
  <c r="Y17" i="3"/>
  <c r="AA17" i="3"/>
  <c r="X18" i="3"/>
  <c r="Y18" i="3"/>
  <c r="AA18" i="3"/>
  <c r="X19" i="3"/>
  <c r="Y19" i="3"/>
  <c r="AA19" i="3"/>
  <c r="X20" i="3"/>
  <c r="Y20" i="3"/>
  <c r="AA20" i="3"/>
  <c r="X21" i="3"/>
  <c r="Y21" i="3"/>
  <c r="AA21" i="3"/>
  <c r="X22" i="3"/>
  <c r="Y22" i="3"/>
  <c r="AA22" i="3"/>
  <c r="X23" i="3"/>
  <c r="Y23" i="3"/>
  <c r="AA23" i="3"/>
  <c r="X24" i="3"/>
  <c r="Y24" i="3"/>
  <c r="AA24" i="3"/>
  <c r="X25" i="3"/>
  <c r="Y25" i="3"/>
  <c r="AA25" i="3"/>
  <c r="X26" i="3"/>
  <c r="Y26" i="3"/>
  <c r="AA26" i="3"/>
  <c r="X27" i="3"/>
  <c r="Y27" i="3"/>
  <c r="AA27" i="3"/>
  <c r="X28" i="3"/>
  <c r="Y28" i="3"/>
  <c r="AA28" i="3"/>
  <c r="X29" i="3"/>
  <c r="Y29" i="3"/>
  <c r="AA29" i="3"/>
  <c r="X30" i="3"/>
  <c r="Y30" i="3"/>
  <c r="AA30" i="3"/>
  <c r="X31" i="3"/>
  <c r="Y31" i="3"/>
  <c r="AA31" i="3"/>
  <c r="X32" i="3"/>
  <c r="Y32" i="3"/>
  <c r="AA32" i="3"/>
  <c r="X33" i="3"/>
  <c r="Y33" i="3"/>
  <c r="AA33" i="3"/>
  <c r="X34" i="3"/>
  <c r="Y34" i="3"/>
  <c r="AA34" i="3"/>
  <c r="X35" i="3"/>
  <c r="Y35" i="3"/>
  <c r="AA35" i="3"/>
  <c r="X36" i="3"/>
  <c r="Y36" i="3"/>
  <c r="AA36" i="3"/>
  <c r="X37" i="3"/>
  <c r="Y37" i="3"/>
  <c r="AA37" i="3"/>
  <c r="X38" i="3"/>
  <c r="Y38" i="3"/>
  <c r="AA38" i="3"/>
  <c r="X39" i="3"/>
  <c r="Y39" i="3"/>
  <c r="AA39" i="3"/>
  <c r="P131" i="5" l="1"/>
  <c r="K44" i="3" l="1"/>
  <c r="L130" i="5"/>
  <c r="M130" i="5"/>
  <c r="L44" i="3"/>
  <c r="O44" i="3"/>
  <c r="Y130" i="5" l="1"/>
  <c r="Z130" i="5"/>
  <c r="AA130" i="5" s="1"/>
  <c r="AB130" i="5"/>
  <c r="AA44" i="3"/>
  <c r="X44" i="3"/>
  <c r="Y44" i="3"/>
  <c r="Z44" i="3" s="1"/>
  <c r="N5" i="6"/>
  <c r="AA5" i="6" s="1"/>
  <c r="N6" i="6"/>
  <c r="AA6" i="6" s="1"/>
  <c r="N7" i="6"/>
  <c r="AA7" i="6" s="1"/>
  <c r="N8" i="6"/>
  <c r="AA8" i="6" s="1"/>
  <c r="N9" i="6"/>
  <c r="AA9" i="6" s="1"/>
  <c r="N10" i="6"/>
  <c r="AA10" i="6" s="1"/>
  <c r="N11" i="6"/>
  <c r="AA11" i="6" s="1"/>
  <c r="N12" i="6"/>
  <c r="AA12" i="6" s="1"/>
  <c r="N13" i="6"/>
  <c r="AA13" i="6" s="1"/>
  <c r="N14" i="6"/>
  <c r="AA14" i="6" s="1"/>
  <c r="N15" i="6"/>
  <c r="AA15" i="6" s="1"/>
  <c r="N16" i="6"/>
  <c r="AA16" i="6" s="1"/>
  <c r="N17" i="6"/>
  <c r="AA17" i="6" s="1"/>
  <c r="N18" i="6"/>
  <c r="AA18" i="6" s="1"/>
  <c r="N19" i="6"/>
  <c r="AA19" i="6" s="1"/>
  <c r="N20" i="6"/>
  <c r="AA20" i="6" s="1"/>
  <c r="N21" i="6"/>
  <c r="AA21" i="6" s="1"/>
  <c r="N22" i="6"/>
  <c r="AA22" i="6" s="1"/>
  <c r="N23" i="6"/>
  <c r="AA23" i="6" s="1"/>
  <c r="N24" i="6"/>
  <c r="AA24" i="6" s="1"/>
  <c r="N25" i="6"/>
  <c r="AA25" i="6" s="1"/>
  <c r="N26" i="6"/>
  <c r="AA26" i="6" s="1"/>
  <c r="N27" i="6"/>
  <c r="AA27" i="6" s="1"/>
  <c r="N28" i="6"/>
  <c r="AA28" i="6" s="1"/>
  <c r="N29" i="6"/>
  <c r="AA29" i="6" s="1"/>
  <c r="N30" i="6"/>
  <c r="AA30" i="6" s="1"/>
  <c r="N31" i="6"/>
  <c r="AA31" i="6" s="1"/>
  <c r="N32" i="6"/>
  <c r="AA32" i="6" s="1"/>
  <c r="N33" i="6"/>
  <c r="AA33" i="6" s="1"/>
  <c r="N34" i="6"/>
  <c r="AA34" i="6" s="1"/>
  <c r="N35" i="6"/>
  <c r="AA35" i="6" s="1"/>
  <c r="N36" i="6"/>
  <c r="AA36" i="6" s="1"/>
  <c r="N37" i="6"/>
  <c r="AA37" i="6" s="1"/>
  <c r="N38" i="6"/>
  <c r="AA38" i="6" s="1"/>
  <c r="N39" i="6"/>
  <c r="AA39" i="6" s="1"/>
  <c r="N40" i="6"/>
  <c r="AA40" i="6" s="1"/>
  <c r="N41" i="6"/>
  <c r="AA41" i="6" s="1"/>
  <c r="N42" i="6"/>
  <c r="AA42" i="6" s="1"/>
  <c r="N43" i="6"/>
  <c r="AA43" i="6" s="1"/>
  <c r="N44" i="6"/>
  <c r="AA44" i="6" s="1"/>
  <c r="N45" i="6"/>
  <c r="AA45" i="6" s="1"/>
  <c r="N46" i="6"/>
  <c r="AA46" i="6" s="1"/>
  <c r="N47" i="6"/>
  <c r="AA47" i="6" s="1"/>
  <c r="N48" i="6"/>
  <c r="AA48" i="6" s="1"/>
  <c r="N49" i="6"/>
  <c r="AA49" i="6" s="1"/>
  <c r="N50" i="6"/>
  <c r="AA50" i="6" s="1"/>
  <c r="N51" i="6"/>
  <c r="AA51" i="6" s="1"/>
  <c r="N52" i="6"/>
  <c r="AA52" i="6" s="1"/>
  <c r="N53" i="6"/>
  <c r="AA53" i="6" s="1"/>
  <c r="N54" i="6"/>
  <c r="AA54" i="6" s="1"/>
  <c r="N55" i="6"/>
  <c r="AA55" i="6" s="1"/>
  <c r="N56" i="6"/>
  <c r="AA56" i="6" s="1"/>
  <c r="N57" i="6"/>
  <c r="AA57" i="6" s="1"/>
  <c r="N58" i="6"/>
  <c r="AA58" i="6" s="1"/>
  <c r="N59" i="6"/>
  <c r="AA59" i="6" s="1"/>
  <c r="N60" i="6"/>
  <c r="AA60" i="6" s="1"/>
  <c r="N61" i="6"/>
  <c r="AA61" i="6" s="1"/>
  <c r="N62" i="6"/>
  <c r="AA62" i="6" s="1"/>
  <c r="M5" i="4"/>
  <c r="Z5" i="4" s="1"/>
  <c r="M6" i="4"/>
  <c r="Z6" i="4" s="1"/>
  <c r="M7" i="4"/>
  <c r="Z7" i="4" s="1"/>
  <c r="M8" i="4"/>
  <c r="Z8" i="4" s="1"/>
  <c r="M9" i="4"/>
  <c r="Z9" i="4" s="1"/>
  <c r="M10" i="4"/>
  <c r="Z10" i="4" s="1"/>
  <c r="M11" i="4"/>
  <c r="Z11" i="4" s="1"/>
  <c r="M12" i="4"/>
  <c r="Z12" i="4" s="1"/>
  <c r="M4" i="4"/>
  <c r="N23" i="5"/>
  <c r="AA23" i="5" s="1"/>
  <c r="N24" i="5"/>
  <c r="AA24" i="5" s="1"/>
  <c r="N25" i="5"/>
  <c r="AA25" i="5" s="1"/>
  <c r="AA26" i="5"/>
  <c r="AA27" i="5"/>
  <c r="N28" i="5"/>
  <c r="AA28" i="5" s="1"/>
  <c r="N29" i="5"/>
  <c r="AA29" i="5" s="1"/>
  <c r="N30" i="5"/>
  <c r="AA30" i="5" s="1"/>
  <c r="N31" i="5"/>
  <c r="AA31" i="5" s="1"/>
  <c r="N32" i="5"/>
  <c r="AA32" i="5" s="1"/>
  <c r="N33" i="5"/>
  <c r="AA33" i="5" s="1"/>
  <c r="N34" i="5"/>
  <c r="AA34" i="5" s="1"/>
  <c r="N35" i="5"/>
  <c r="AA35" i="5" s="1"/>
  <c r="N36" i="5"/>
  <c r="AA36" i="5" s="1"/>
  <c r="AA37" i="5"/>
  <c r="N38" i="5"/>
  <c r="AA38" i="5" s="1"/>
  <c r="N39" i="5"/>
  <c r="AA39" i="5" s="1"/>
  <c r="N40" i="5"/>
  <c r="AA40" i="5" s="1"/>
  <c r="N41" i="5"/>
  <c r="AA41" i="5" s="1"/>
  <c r="N42" i="5"/>
  <c r="AA42" i="5" s="1"/>
  <c r="N43" i="5"/>
  <c r="AA43" i="5" s="1"/>
  <c r="AA44" i="5"/>
  <c r="AA45" i="5"/>
  <c r="N46" i="5"/>
  <c r="AA46" i="5" s="1"/>
  <c r="N47" i="5"/>
  <c r="AA47" i="5" s="1"/>
  <c r="N48" i="5"/>
  <c r="AA48" i="5" s="1"/>
  <c r="N49" i="5"/>
  <c r="AA49" i="5" s="1"/>
  <c r="N50" i="5"/>
  <c r="AA50" i="5" s="1"/>
  <c r="N51" i="5"/>
  <c r="AA51" i="5" s="1"/>
  <c r="N52" i="5"/>
  <c r="AA52" i="5" s="1"/>
  <c r="N53" i="5"/>
  <c r="AA53" i="5" s="1"/>
  <c r="N54" i="5"/>
  <c r="AA54" i="5" s="1"/>
  <c r="N55" i="5"/>
  <c r="AA55" i="5" s="1"/>
  <c r="N56" i="5"/>
  <c r="AA56" i="5" s="1"/>
  <c r="N57" i="5"/>
  <c r="AA57" i="5" s="1"/>
  <c r="N58" i="5"/>
  <c r="AA58" i="5" s="1"/>
  <c r="N59" i="5"/>
  <c r="AA59" i="5" s="1"/>
  <c r="N60" i="5"/>
  <c r="AA60" i="5" s="1"/>
  <c r="N61" i="5"/>
  <c r="AA61" i="5" s="1"/>
  <c r="N62" i="5"/>
  <c r="AA62" i="5" s="1"/>
  <c r="AA63" i="5"/>
  <c r="N64" i="5"/>
  <c r="AA64" i="5" s="1"/>
  <c r="N65" i="5"/>
  <c r="AA65" i="5" s="1"/>
  <c r="N66" i="5"/>
  <c r="AA66" i="5" s="1"/>
  <c r="AA67" i="5"/>
  <c r="N68" i="5"/>
  <c r="AA68" i="5" s="1"/>
  <c r="N69" i="5"/>
  <c r="AA69" i="5" s="1"/>
  <c r="N70" i="5"/>
  <c r="AA70" i="5" s="1"/>
  <c r="N71" i="5"/>
  <c r="AA71" i="5" s="1"/>
  <c r="N72" i="5"/>
  <c r="AA72" i="5" s="1"/>
  <c r="N73" i="5"/>
  <c r="AA73" i="5" s="1"/>
  <c r="N74" i="5"/>
  <c r="AA74" i="5" s="1"/>
  <c r="N75" i="5"/>
  <c r="AA75" i="5" s="1"/>
  <c r="AA76" i="5"/>
  <c r="N77" i="5"/>
  <c r="AA77" i="5" s="1"/>
  <c r="N78" i="5"/>
  <c r="AA78" i="5" s="1"/>
  <c r="N79" i="5"/>
  <c r="AA79" i="5" s="1"/>
  <c r="N80" i="5"/>
  <c r="AA80" i="5" s="1"/>
  <c r="AA81" i="5"/>
  <c r="N82" i="5"/>
  <c r="AA82" i="5" s="1"/>
  <c r="N83" i="5"/>
  <c r="AA83" i="5" s="1"/>
  <c r="N84" i="5"/>
  <c r="AA84" i="5" s="1"/>
  <c r="N85" i="5"/>
  <c r="AA85" i="5" s="1"/>
  <c r="N86" i="5"/>
  <c r="AA86" i="5" s="1"/>
  <c r="N87" i="5"/>
  <c r="AA87" i="5" s="1"/>
  <c r="N88" i="5"/>
  <c r="AA88" i="5" s="1"/>
  <c r="N89" i="5"/>
  <c r="AA89" i="5" s="1"/>
  <c r="N90" i="5"/>
  <c r="AA90" i="5" s="1"/>
  <c r="N91" i="5"/>
  <c r="AA91" i="5" s="1"/>
  <c r="N92" i="5"/>
  <c r="AA92" i="5" s="1"/>
  <c r="N93" i="5"/>
  <c r="AA93" i="5" s="1"/>
  <c r="N94" i="5"/>
  <c r="AA94" i="5" s="1"/>
  <c r="N95" i="5"/>
  <c r="AA95" i="5" s="1"/>
  <c r="N96" i="5"/>
  <c r="AA96" i="5" s="1"/>
  <c r="N97" i="5"/>
  <c r="AA97" i="5" s="1"/>
  <c r="N98" i="5"/>
  <c r="AA98" i="5" s="1"/>
  <c r="N99" i="5"/>
  <c r="AA99" i="5" s="1"/>
  <c r="N100" i="5"/>
  <c r="AA100" i="5" s="1"/>
  <c r="N101" i="5"/>
  <c r="AA101" i="5" s="1"/>
  <c r="N102" i="5"/>
  <c r="AA102" i="5" s="1"/>
  <c r="N103" i="5"/>
  <c r="AA103" i="5" s="1"/>
  <c r="N104" i="5"/>
  <c r="AA104" i="5" s="1"/>
  <c r="N105" i="5"/>
  <c r="AA105" i="5" s="1"/>
  <c r="N106" i="5"/>
  <c r="AA106" i="5" s="1"/>
  <c r="N107" i="5"/>
  <c r="AA107" i="5" s="1"/>
  <c r="N108" i="5"/>
  <c r="AA108" i="5" s="1"/>
  <c r="N109" i="5"/>
  <c r="AA109" i="5" s="1"/>
  <c r="N110" i="5"/>
  <c r="AA110" i="5" s="1"/>
  <c r="N111" i="5"/>
  <c r="AA111" i="5" s="1"/>
  <c r="N112" i="5"/>
  <c r="AA112" i="5" s="1"/>
  <c r="N113" i="5"/>
  <c r="AA113" i="5" s="1"/>
  <c r="N114" i="5"/>
  <c r="AA114" i="5" s="1"/>
  <c r="N115" i="5"/>
  <c r="AA115" i="5" s="1"/>
  <c r="N116" i="5"/>
  <c r="AA116" i="5" s="1"/>
  <c r="N117" i="5"/>
  <c r="AA117" i="5" s="1"/>
  <c r="N118" i="5"/>
  <c r="AA118" i="5" s="1"/>
  <c r="N119" i="5"/>
  <c r="AA119" i="5" s="1"/>
  <c r="N120" i="5"/>
  <c r="AA120" i="5" s="1"/>
  <c r="N121" i="5"/>
  <c r="AA121" i="5" s="1"/>
  <c r="N122" i="5"/>
  <c r="AA122" i="5" s="1"/>
  <c r="N123" i="5"/>
  <c r="AA123" i="5" s="1"/>
  <c r="N124" i="5"/>
  <c r="AA124" i="5" s="1"/>
  <c r="N125" i="5"/>
  <c r="AA125" i="5" s="1"/>
  <c r="N126" i="5"/>
  <c r="AA126" i="5" s="1"/>
  <c r="N127" i="5"/>
  <c r="AA127" i="5" s="1"/>
  <c r="N128" i="5"/>
  <c r="AA128" i="5" s="1"/>
  <c r="N129" i="5"/>
  <c r="AA129" i="5" s="1"/>
  <c r="N22" i="5"/>
  <c r="AA22" i="5" s="1"/>
  <c r="Z29" i="3"/>
  <c r="M30" i="3"/>
  <c r="Z30" i="3" s="1"/>
  <c r="M31" i="3"/>
  <c r="Z31" i="3" s="1"/>
  <c r="Z32" i="3"/>
  <c r="M33" i="3"/>
  <c r="Z33" i="3" s="1"/>
  <c r="M34" i="3"/>
  <c r="Z34" i="3" s="1"/>
  <c r="M35" i="3"/>
  <c r="Z35" i="3" s="1"/>
  <c r="M36" i="3"/>
  <c r="Z36" i="3" s="1"/>
  <c r="M37" i="3"/>
  <c r="Z37" i="3" s="1"/>
  <c r="M38" i="3"/>
  <c r="Z38" i="3" s="1"/>
  <c r="Z39" i="3"/>
  <c r="N4" i="5" l="1"/>
  <c r="AA4" i="5" s="1"/>
  <c r="N5" i="5"/>
  <c r="AA5" i="5" s="1"/>
  <c r="N6" i="5"/>
  <c r="AA6" i="5" s="1"/>
  <c r="N7" i="5"/>
  <c r="AA7" i="5" s="1"/>
  <c r="N8" i="5"/>
  <c r="AA8" i="5" s="1"/>
  <c r="N9" i="5"/>
  <c r="AA9" i="5" s="1"/>
  <c r="N10" i="5"/>
  <c r="AA10" i="5" s="1"/>
  <c r="N11" i="5"/>
  <c r="AA11" i="5" s="1"/>
  <c r="N12" i="5"/>
  <c r="AA12" i="5" s="1"/>
  <c r="N13" i="5"/>
  <c r="AA13" i="5" s="1"/>
  <c r="N14" i="5"/>
  <c r="AA14" i="5" s="1"/>
  <c r="N15" i="5"/>
  <c r="AA15" i="5" s="1"/>
  <c r="N16" i="5"/>
  <c r="AA16" i="5" s="1"/>
  <c r="N17" i="5"/>
  <c r="AA17" i="5" s="1"/>
  <c r="N18" i="5"/>
  <c r="AA18" i="5" s="1"/>
  <c r="N19" i="5"/>
  <c r="AA19" i="5" s="1"/>
  <c r="N20" i="5"/>
  <c r="AA20" i="5" s="1"/>
  <c r="N21" i="5"/>
  <c r="AA21" i="5" s="1"/>
  <c r="N3" i="5"/>
  <c r="Z14" i="3"/>
  <c r="Z15" i="3"/>
  <c r="M16" i="3"/>
  <c r="Z16" i="3" s="1"/>
  <c r="M17" i="3"/>
  <c r="Z17" i="3" s="1"/>
  <c r="M18" i="3"/>
  <c r="Z18" i="3" s="1"/>
  <c r="Z19" i="3"/>
  <c r="M20" i="3"/>
  <c r="Z20" i="3" s="1"/>
  <c r="M21" i="3"/>
  <c r="Z21" i="3" s="1"/>
  <c r="M22" i="3"/>
  <c r="Z22" i="3" s="1"/>
  <c r="M23" i="3"/>
  <c r="Z23" i="3" s="1"/>
  <c r="M24" i="3"/>
  <c r="Z24" i="3" s="1"/>
  <c r="M25" i="3"/>
  <c r="Z25" i="3" s="1"/>
  <c r="M26" i="3"/>
  <c r="Z26" i="3" s="1"/>
  <c r="M27" i="3"/>
  <c r="Z27" i="3" s="1"/>
  <c r="M28" i="3"/>
  <c r="Z28" i="3" s="1"/>
  <c r="M4" i="3"/>
  <c r="Z4" i="3" s="1"/>
  <c r="M5" i="3"/>
  <c r="Z5" i="3" s="1"/>
  <c r="M6" i="3"/>
  <c r="Z6" i="3" s="1"/>
  <c r="M7" i="3"/>
  <c r="Z7" i="3" s="1"/>
  <c r="M8" i="3"/>
  <c r="Z8" i="3" s="1"/>
  <c r="M9" i="3"/>
  <c r="Z9" i="3" s="1"/>
  <c r="M10" i="3"/>
  <c r="Z10" i="3" s="1"/>
  <c r="M11" i="3"/>
  <c r="Z11" i="3" s="1"/>
  <c r="M12" i="3"/>
  <c r="Z12" i="3" s="1"/>
  <c r="M13" i="3"/>
  <c r="Z13" i="3" s="1"/>
  <c r="M3" i="3"/>
  <c r="Q48" i="3" l="1"/>
  <c r="P48" i="3"/>
  <c r="O48" i="3"/>
  <c r="N48" i="3"/>
  <c r="Q47" i="3"/>
  <c r="P47" i="3"/>
  <c r="O47" i="3"/>
  <c r="N47" i="3"/>
  <c r="Q46" i="3"/>
  <c r="P46" i="3"/>
  <c r="O46" i="3"/>
  <c r="N46" i="3"/>
  <c r="L48" i="3"/>
  <c r="K48" i="3"/>
  <c r="J48" i="3"/>
  <c r="L47" i="3"/>
  <c r="K47" i="3"/>
  <c r="J47" i="3"/>
  <c r="J46" i="3"/>
  <c r="H47" i="3"/>
  <c r="H46" i="3"/>
  <c r="R134" i="5"/>
  <c r="Q134" i="5"/>
  <c r="P134" i="5"/>
  <c r="O134" i="5"/>
  <c r="R133" i="5"/>
  <c r="Q133" i="5"/>
  <c r="P133" i="5"/>
  <c r="O133" i="5"/>
  <c r="R132" i="5"/>
  <c r="Q132" i="5"/>
  <c r="P132" i="5"/>
  <c r="O132" i="5"/>
  <c r="M134" i="5"/>
  <c r="L134" i="5"/>
  <c r="K134" i="5"/>
  <c r="M133" i="5"/>
  <c r="L133" i="5"/>
  <c r="K133" i="5"/>
  <c r="K132" i="5"/>
  <c r="I133" i="5"/>
  <c r="I132" i="5"/>
  <c r="X64" i="6"/>
  <c r="W64" i="6"/>
  <c r="V64" i="6"/>
  <c r="U64" i="6"/>
  <c r="T64" i="6"/>
  <c r="S64" i="6"/>
  <c r="R64" i="6"/>
  <c r="Q64" i="6"/>
  <c r="P64" i="6"/>
  <c r="O64" i="6"/>
  <c r="M64" i="6"/>
  <c r="L64" i="6"/>
  <c r="K64" i="6"/>
  <c r="I64" i="6"/>
  <c r="Y134" i="5" l="1"/>
  <c r="AB133" i="5"/>
  <c r="AA48" i="3"/>
  <c r="AA14" i="4"/>
  <c r="Y133" i="5"/>
  <c r="AA47" i="3"/>
  <c r="X48" i="3"/>
  <c r="X14" i="4"/>
  <c r="X47" i="3"/>
  <c r="Y64" i="6"/>
  <c r="AB64" i="6"/>
  <c r="AB134" i="5"/>
  <c r="K46" i="3"/>
  <c r="X46" i="3" s="1"/>
  <c r="L132" i="5" l="1"/>
  <c r="X65" i="6"/>
  <c r="W65" i="6"/>
  <c r="V65" i="6"/>
  <c r="U65" i="6"/>
  <c r="T65" i="6"/>
  <c r="S65" i="6"/>
  <c r="R65" i="6"/>
  <c r="Q65" i="6"/>
  <c r="P65" i="6"/>
  <c r="O65" i="6"/>
  <c r="M65" i="6"/>
  <c r="L65" i="6"/>
  <c r="K65" i="6"/>
  <c r="I65" i="6"/>
  <c r="X63" i="6"/>
  <c r="W63" i="6"/>
  <c r="V63" i="6"/>
  <c r="U63" i="6"/>
  <c r="T63" i="6"/>
  <c r="S63" i="6"/>
  <c r="R63" i="6"/>
  <c r="Q63" i="6"/>
  <c r="P63" i="6"/>
  <c r="O63" i="6"/>
  <c r="M63" i="6"/>
  <c r="L63" i="6"/>
  <c r="K63" i="6"/>
  <c r="I63" i="6"/>
  <c r="I134" i="5"/>
  <c r="H48" i="3"/>
  <c r="Y63" i="6" l="1"/>
  <c r="AB65" i="6"/>
  <c r="Y132" i="5"/>
  <c r="Y65" i="6"/>
  <c r="X15" i="4"/>
  <c r="AA15" i="4"/>
  <c r="AB63" i="6"/>
  <c r="M132" i="5"/>
  <c r="AB132" i="5" s="1"/>
  <c r="L46" i="3"/>
  <c r="AA46" i="3" s="1"/>
  <c r="AA4" i="4"/>
  <c r="Y4" i="4"/>
  <c r="Z4" i="4" s="1"/>
  <c r="X4" i="4"/>
  <c r="AB3" i="5"/>
  <c r="Z3" i="5"/>
  <c r="AA3" i="5" s="1"/>
  <c r="Y3" i="5"/>
  <c r="X13" i="4" l="1"/>
  <c r="AA13" i="4"/>
  <c r="O45" i="3"/>
  <c r="Y3" i="3" l="1"/>
  <c r="X3" i="3"/>
  <c r="R131" i="5" l="1"/>
  <c r="Q131" i="5"/>
  <c r="O131" i="5"/>
  <c r="K131" i="5"/>
  <c r="I131" i="5"/>
  <c r="Q45" i="3"/>
  <c r="P45" i="3"/>
  <c r="N45" i="3"/>
  <c r="K45" i="3"/>
  <c r="J45" i="3"/>
  <c r="H45" i="3"/>
  <c r="AA3" i="3"/>
  <c r="X45" i="3" l="1"/>
  <c r="Z3" i="3"/>
  <c r="L45" i="3"/>
  <c r="AA45" i="3" s="1"/>
  <c r="L131" i="5" l="1"/>
  <c r="Y131" i="5" l="1"/>
  <c r="M131" i="5"/>
  <c r="AB13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Limanówka</author>
  </authors>
  <commentList>
    <comment ref="Z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Agnieszka Limanówka:</t>
        </r>
        <r>
          <rPr>
            <sz val="9"/>
            <color indexed="81"/>
            <rFont val="Tahoma"/>
            <family val="2"/>
            <charset val="238"/>
          </rPr>
          <t xml:space="preserve">
W kolumnie M wprowadzono wnioskowane dofinansowanie wynikające z zastosowanego poziomu dofinansowania.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Limanówka</author>
  </authors>
  <commentList>
    <comment ref="AA13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Agnieszka Limanówka:</t>
        </r>
        <r>
          <rPr>
            <sz val="9"/>
            <color indexed="81"/>
            <rFont val="Tahoma"/>
            <family val="2"/>
            <charset val="238"/>
          </rPr>
          <t xml:space="preserve">
W kolumnie N wprowadzono %dofinansowania wynikające z zastosowanego podziału.</t>
        </r>
      </text>
    </comment>
  </commentList>
</comments>
</file>

<file path=xl/sharedStrings.xml><?xml version="1.0" encoding="utf-8"?>
<sst xmlns="http://schemas.openxmlformats.org/spreadsheetml/2006/main" count="1771" uniqueCount="785">
  <si>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</si>
  <si>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</si>
  <si>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</si>
  <si>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</si>
  <si>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</si>
  <si>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</si>
  <si>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</si>
  <si>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</si>
  <si>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</si>
  <si>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</si>
  <si>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</si>
  <si>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</si>
  <si>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</si>
  <si>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</si>
  <si>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</si>
  <si>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</si>
  <si>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</si>
  <si>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</si>
  <si>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</si>
  <si>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</si>
  <si>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spr-lata</t>
  </si>
  <si>
    <t>spr-procent</t>
  </si>
  <si>
    <t>spr-dof</t>
  </si>
  <si>
    <t>spr-montaż</t>
  </si>
  <si>
    <t>TERC</t>
  </si>
  <si>
    <t>N - zadanie nowe, W - nowe zadanie wieloletnie</t>
  </si>
  <si>
    <t>kontynuowane zadania wieloletnie</t>
  </si>
  <si>
    <t>nowe zadania jednoroczne</t>
  </si>
  <si>
    <t>nowe zadania wieloletnie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</si>
  <si>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</si>
  <si>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</si>
  <si>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</si>
  <si>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</si>
  <si>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122/P/W/N2/2019</t>
  </si>
  <si>
    <t>7/P/W/N2/2019</t>
  </si>
  <si>
    <t>56/P/W/N2/2019</t>
  </si>
  <si>
    <t>55/P/W/N2/2019</t>
  </si>
  <si>
    <t>157/P/W/N2/2019</t>
  </si>
  <si>
    <t>8/P/W/N2/2019</t>
  </si>
  <si>
    <t>102/P/W/N2/2019</t>
  </si>
  <si>
    <t>58/P/W/N2/2019</t>
  </si>
  <si>
    <t>155/P/W/N2/2019</t>
  </si>
  <si>
    <t>59/P/W/N2/2019</t>
  </si>
  <si>
    <t>151/P/W/N2/2019</t>
  </si>
  <si>
    <t>K</t>
  </si>
  <si>
    <t>Powiat Krakowski</t>
  </si>
  <si>
    <t>Powiat Olkuski</t>
  </si>
  <si>
    <t xml:space="preserve">Powiat Oświęcimski </t>
  </si>
  <si>
    <t>Powiat Tatrzański</t>
  </si>
  <si>
    <t>Powiat Tarnowski</t>
  </si>
  <si>
    <t>Powiat Miechowski</t>
  </si>
  <si>
    <t>Powiat Wadowicki</t>
  </si>
  <si>
    <t>Budowa drogi powiatowej w km od 0+000 do 0+680, wraz z budową ronda na drodze powiatowej w km 0+680 z przebudową przyległego układu drogowego w km 0+053-0+115 (strona lewa) i w km 0+000-0+053 (strona prawa), ronda północnego w km 0+220 z przebudową przyległego układu drogowego w km 0+000-0+076 (strona prawa), ronda południowego w km 0+122 z przebudową przyległego układu drogowego w km 0+000-0+122 (strona lewa) i w km 0+122-0+210 (strona prawa), w miejscowości Batowice i Dziekanowice i dzielnicy Nowa Huta, na terenie powiatu krakowskiego i Miasta Kraków</t>
  </si>
  <si>
    <t>B</t>
  </si>
  <si>
    <t>12.2019-12.2021</t>
  </si>
  <si>
    <t>Przebudowa drogi powiatowej Nr 1073K w km od 0+015 do 1+391 w miejscowości Bolesław i Kolonia - powiat olkuski</t>
  </si>
  <si>
    <t>P</t>
  </si>
  <si>
    <t>10.2019-05.2021</t>
  </si>
  <si>
    <t>Przebudowa drogi powiatowej nr 1895K odcinek nr I w km od 8+506,27 do km 9+759,73 odcinek nr II km od km 9+759,73 do km 12+169,80 odcinek nr III od km 12+169,80 do km 13+387,74 w miejscowości Las i Przeciszów, powiat oświęcimski</t>
  </si>
  <si>
    <t>12.2019-11.2021</t>
  </si>
  <si>
    <t>Przebudowa drogi powiatowej nr 1880K ul. Powstańców Śląskich na odcinku nr I od km 0+228,00 do km 0+536,00 oraz na odcinku nr II od km 0+587,00 do km 0+821,59 ul. Kolbego na odcinku nr III od km 1+164,83 do km 3+034,44 w miejscowości Oświęcim, powiat oświęcimski</t>
  </si>
  <si>
    <t>12.2019-10.2021</t>
  </si>
  <si>
    <t>Przebudowa drogi powiatowej Nr 1647K Gronków - Bukowina Tatrzańska w km od 4+783 do 5+707 w miejscowości Leśnica oraz od 11+520 do 12+100 w miejscowości Bukowina Tatrzańska - powiat tatrzański</t>
  </si>
  <si>
    <t>11.2019-11.2020</t>
  </si>
  <si>
    <t>Przebudowa drogi powiatowej Nr 1150K w km od 0+018 do 2+809 w miejscowościach Gołaczewy i Chełm - powiat olkuski</t>
  </si>
  <si>
    <t>10.2019-10.2020</t>
  </si>
  <si>
    <t>Przebudowa drogi powiatowej 1408K w km od 0+312 do 0+522 w miejscowości Zakliczyn, powiat tarnowski</t>
  </si>
  <si>
    <t>11.2019-05.2021</t>
  </si>
  <si>
    <t>Przebudowa drogi powiatowej nr 1193K , odc. I od km 4+703 do km 7+003, odc. II od km 7+003 do km 9+223 w miejscowości: Rzędowice, Manocice, Książ Wielki, powiat miechowski</t>
  </si>
  <si>
    <t>10.2019-08.2020</t>
  </si>
  <si>
    <t>Przebudowa drogi powiatowej Nr 1656K ul. Powstańców Śląskich w km od 1+237 do 1+991 w miejscowości Zakopane - powiat tatrzański</t>
  </si>
  <si>
    <t>Przebudowa drogi powiatowej Nr 1792K ul. Sienkiewicza w Wadowicach: odcinek 1: od km 0+007 do km 0+045, odcinek 2: od km 0+045 do km 0+470, odcinek 3: od km 0+470 do km 0+649, powiat wadowicki</t>
  </si>
  <si>
    <t>12.2019-11.2020</t>
  </si>
  <si>
    <t>Remont drogi powiatowej Nr 1647K Gronków - Bukowina Tatrzańska w km od 1+800 do 13+800 w miejscowości Groń, Leśnica, Bukowina Tatrzańska - powiat tatrzański</t>
  </si>
  <si>
    <t>R</t>
  </si>
  <si>
    <t>11.2019-09.2021</t>
  </si>
  <si>
    <t>100/G/W/N2/2019</t>
  </si>
  <si>
    <t>174/G/W/N2/2019</t>
  </si>
  <si>
    <t>110/G/W/N2/2019</t>
  </si>
  <si>
    <t>39/G/W/N2/2019</t>
  </si>
  <si>
    <t>113/G/W/N2/2019</t>
  </si>
  <si>
    <t>201/G/W/N2/2019</t>
  </si>
  <si>
    <t>77/G/W/N2/2019</t>
  </si>
  <si>
    <t>165/G/W/N2/2019</t>
  </si>
  <si>
    <t>26/G/W/N2/2019</t>
  </si>
  <si>
    <t>32/G/W/N2/2019</t>
  </si>
  <si>
    <t>38/G/W/N2/2019</t>
  </si>
  <si>
    <t>180/G/W/N2/2019</t>
  </si>
  <si>
    <t>86/G/W/N2/2019</t>
  </si>
  <si>
    <t>164/G/W/N2/2019</t>
  </si>
  <si>
    <t>145/G/W/N2/2019</t>
  </si>
  <si>
    <t>104/G/W/N2/2019</t>
  </si>
  <si>
    <t>220/G/W/N2/2019</t>
  </si>
  <si>
    <t>217/G/W/N2/2019</t>
  </si>
  <si>
    <t>Gmina Zakliczyn</t>
  </si>
  <si>
    <t>Gmina Wadowice</t>
  </si>
  <si>
    <t>Gmina Lisia Góra</t>
  </si>
  <si>
    <t>Miasto Oświęcim</t>
  </si>
  <si>
    <t>Miasto Gorlice</t>
  </si>
  <si>
    <t>Gmina Szczawnica</t>
  </si>
  <si>
    <t xml:space="preserve">Gmina Limanowa </t>
  </si>
  <si>
    <t>Gmina Tarnów</t>
  </si>
  <si>
    <t>Gmina Rzezawa</t>
  </si>
  <si>
    <t>Gmina Brzeszcze</t>
  </si>
  <si>
    <t>Miasto Tarnów</t>
  </si>
  <si>
    <t>Gmina Szerzyny</t>
  </si>
  <si>
    <t>Gmina Kamienica</t>
  </si>
  <si>
    <t>Gmina Nowe Brzesko</t>
  </si>
  <si>
    <t>Gmina Skawina</t>
  </si>
  <si>
    <t>Gmina Wietrzychowice</t>
  </si>
  <si>
    <t>Gmina Ochotnica Dolna</t>
  </si>
  <si>
    <t>tarnowski</t>
  </si>
  <si>
    <t>wadowicki</t>
  </si>
  <si>
    <t>oświęcimski</t>
  </si>
  <si>
    <t>gorlicki</t>
  </si>
  <si>
    <t>nowotarski</t>
  </si>
  <si>
    <t>limanowski</t>
  </si>
  <si>
    <t>bocheński</t>
  </si>
  <si>
    <t>proszowicki</t>
  </si>
  <si>
    <t>krakowski</t>
  </si>
  <si>
    <t>09.2019-12.2021</t>
  </si>
  <si>
    <t>11.2019-06.2021</t>
  </si>
  <si>
    <t>10.2019-01.2021</t>
  </si>
  <si>
    <t>10.2019-10.2021</t>
  </si>
  <si>
    <t>09.2019-06.2020</t>
  </si>
  <si>
    <t>12.2019-11.2022</t>
  </si>
  <si>
    <t>10.2019-12.2020</t>
  </si>
  <si>
    <t>11.2019-12.2020</t>
  </si>
  <si>
    <t>04.2019-04.2021</t>
  </si>
  <si>
    <t>10.2019-06.2020</t>
  </si>
  <si>
    <t>11.2019-08.2021</t>
  </si>
  <si>
    <t>08.2019-11.2020</t>
  </si>
  <si>
    <t>07.2019-11.2020</t>
  </si>
  <si>
    <t>Przebudowa drogi gminnej 203417K w km od 0+003 do km 0+235 i w km 0+241 do km 0+415 w miejscowości Zakliczyn, Gmina Zakliczyn</t>
  </si>
  <si>
    <t>Przebudowa drogi gminnej (ulica Lwowska) w km od 0+000,00 do km 0+995,00 w miejscowości Wadowice, Gmina Wadowice</t>
  </si>
  <si>
    <t>Budowa drogi gminnej nr 203745K (km 0+000,00-1+155,67) z budową skrzyżowania typu rondo w ciągu drogi krajowej nr 73 wraz z budową skrzyżowania drogi gminnej nr 203745K z drogą gminną nr 203706K oraz połączenia z drogą wojewódzką nr 984 (km 1+336,67) w miejscowości Lisia Góra, Gmina Lisia Góra</t>
  </si>
  <si>
    <t>Rozbudowa drogi gminnej 510691K w km od 0+012,61 do km 1+225,82 w miejscowości Oświęcim, powiat oświęcimski</t>
  </si>
  <si>
    <t>Rozbudowa drogi gminnej nr 270320K w Gorlicach (ul. Łokietka) w km od 0+006 do 1+675, Miasto Gorlice</t>
  </si>
  <si>
    <t>Przebudowa dróg gminnych ul. Skotnicka nr 364896K na odcinku od 0+210 do 0+648 i na odcinku od 0+000 do 0+118, wraz ze skrzyżowaniem w km 0+337 w miejscowości Szczawnica, Gmina Szczawnica</t>
  </si>
  <si>
    <t>Przebudowa drogi gminnej nr K340452 w km od 0+027,22 do km 0+975 w miejscowości Męcina, Kłodne, Gmina Limanowa</t>
  </si>
  <si>
    <t>Przebudowa drogi gminnej nr 201593K w km od 0+000 do km 1+123 ulica Sportowa w miejscowości Tarnowiec, Gmina Tarnów</t>
  </si>
  <si>
    <t>Budowa drogi gminnej od km 0+979,25 do km 1+510,00 w miejscowości Jodłówka wraz z rozbudową drogi gminnej ul. Zielonej nr K5800329 od km 0+897,00 do km 0+979,25 w miejscowości Rzezawa, Gmina Rzezawa</t>
  </si>
  <si>
    <t>Przebudowa drogi gminnej nr 510508K w km od 0+000 do km 0+416, ul. Stefczyka w miejscowości Brzeszcze, Gmina Brzeszcze</t>
  </si>
  <si>
    <t xml:space="preserve">Remont drogi gminnej nr 201115K (ul. Sportowa) w km 0+014-0+582 w Tarnowie, Miasto Tarnów </t>
  </si>
  <si>
    <t>Przebudowa drogi gminnej Nr 160686K w km 0+008,66-0+431,70 w miejscowości Nowe Brzesko i Hebdów, Gmina Nowe Brzesko, powiat proszowicki</t>
  </si>
  <si>
    <t>Budowa drogi gminnej od km 0+000,00 do km 0+382,92 w miejscowości Jodłówka, Gmina Rzezawa</t>
  </si>
  <si>
    <t>Przebudowa drogi gminnej nr 601217 K Zelczyna - Krzęcin od km 0+000 do km 0+923,04 w miejscowościach: Krzęcin, Zelczyna (Gmina Skawina)</t>
  </si>
  <si>
    <t>Remont drogi gminnej "Do Kamiennego Krzyża przez wieś " Nr K202771 w km 0+868 do km 1+050 w miejscowości Miechowice Małe, Gmina Wietrzychowice</t>
  </si>
  <si>
    <t>Remont drogi gminnej K363973 Obłaz - Makowica w km 0+000-0+900 w miejscowości Tylmanowa, Gmina Ochotnica Dolna</t>
  </si>
  <si>
    <t>Remont drogi gminnej nr 340192 Kamienica - Klenina km 0+012-0+350, Gmina Kamienica</t>
  </si>
  <si>
    <t>111/P/W/N3/2019</t>
  </si>
  <si>
    <t>110/P/W/N3/2019</t>
  </si>
  <si>
    <t>147/P/W/N3/2019</t>
  </si>
  <si>
    <t>104/P/W/N3/2019</t>
  </si>
  <si>
    <t>52/P/R/N3/2019</t>
  </si>
  <si>
    <t>114/P/W/N3/2019</t>
  </si>
  <si>
    <t>169/P/W/N3/2019</t>
  </si>
  <si>
    <t>122/P/W/N3/2019</t>
  </si>
  <si>
    <t>50/P/R/N3/2019</t>
  </si>
  <si>
    <t>135/P/R/N3/2019</t>
  </si>
  <si>
    <t>78/P/R/N3/2019</t>
  </si>
  <si>
    <t>81/P/R/N3/2019</t>
  </si>
  <si>
    <t>150/P/R/N3/2019</t>
  </si>
  <si>
    <t>54/P/W/N3/2019</t>
  </si>
  <si>
    <t>103/P/R/N3/2019</t>
  </si>
  <si>
    <t>85/P/R/N3/2019</t>
  </si>
  <si>
    <t>212/P/R/N3/2019</t>
  </si>
  <si>
    <t>213/P/R/N3/2019</t>
  </si>
  <si>
    <t>124/P/R/N3/2019</t>
  </si>
  <si>
    <t>79/P/R/N3/2019</t>
  </si>
  <si>
    <t>51/P/R/N3/2019</t>
  </si>
  <si>
    <t>75/P/W/N3/2019</t>
  </si>
  <si>
    <t>59/P/R/N3/2019</t>
  </si>
  <si>
    <t>74/P/R/N3/2019</t>
  </si>
  <si>
    <t>53/P/R/N3/2019</t>
  </si>
  <si>
    <t>88/P/R/N3/2019</t>
  </si>
  <si>
    <t>214/P/R/N3/2019</t>
  </si>
  <si>
    <t>Powiat Limanowski</t>
  </si>
  <si>
    <t>Powiat Bocheński</t>
  </si>
  <si>
    <t>Powiat Nowotarski</t>
  </si>
  <si>
    <t>Powiat Brzeski</t>
  </si>
  <si>
    <t>Powiat Myślenicki</t>
  </si>
  <si>
    <t>Powiat Suski</t>
  </si>
  <si>
    <t>Powiat Chrzanowski</t>
  </si>
  <si>
    <t xml:space="preserve">Powiat Wielicki </t>
  </si>
  <si>
    <t>Powiat Nowosądecki</t>
  </si>
  <si>
    <t>Powiat Gorlicki</t>
  </si>
  <si>
    <t>Przebudowa drogi powiatowej nr 1616 K Mszana Górna - Podłopień; odcinek I w km od 0+075 do km 2+678 w miejscowości Łostówka, odcinek II w km od 5+085 do km 9+120 w miejscowości Łostówka i Wilczyce - Powiat Limanowski</t>
  </si>
  <si>
    <t>Przebudowa drogi powiatowej nr 2082K na odcinku I - w km od 3+042,00 do km 3+958,00 (z wyłączeniem km 3+878,00- 3+958,00) oraz na odcinku II - w km od 4+175,00 do km 4+715,00 w miejscowości Królówka, Powiat Bocheński</t>
  </si>
  <si>
    <t>Rozbudowa drogi powiatowej nr 1665K Skawa - Raba Wyżna w km od 5+541,60 do km w 6+972,07 w miejscowości Spytkowice i Raba Wyżna, Powiat Nowotarski</t>
  </si>
  <si>
    <t>Przebudowa drogi powiatowej nr 1305K Szczurowa-Zaborów-Żelichów w km od 0+010 do km 5+194 w miejscowościach Szczurowa, Dołęga, Zaborów, powiat brzeski, gmina Szczurowa</t>
  </si>
  <si>
    <t>Przebudowa drogi powiatowej nr 1100K w km od 1+257,19 do 6+428,00, odcinek I - (w km od 1+257,19 do km 2+813,75), odcinek II - ( w km od 2+830,08 do km 6+428,00) w miejscowościach Rodaki, Ryczówek i Kwaśniów Górny - Powiat Olkuski</t>
  </si>
  <si>
    <t>Przebudowa drogi powiatowej nr 1579 K Siekierczyna - Naszacowice w km od 2+468,68 do km 4+638,00 w miejscowości Przyszowa - Powiat Limanowski</t>
  </si>
  <si>
    <t>Rozbudowa drogi powiatowej nr 1663K Długopole - Pieniążkowice - Piekielnik w km 0+143,70 do km 0+393,55 wraz z budową mostu w km 0+231,55 w miejscowości Długopole, Powiat Nowotarski</t>
  </si>
  <si>
    <t>Przebudowa drogi powiatowej nr K1943 , odcinek 1: od km 7+007 do km 7+867 wraz ze skrzyżowaniem z drogą powiatową nr K1942 w km 7+134,50 w miejscowości Krzyszkowice, odcinek 2: od km 9+940 do km 10+740 wraz ze skrzyżowaniem z drogą powiatową nr K1947  w km 10+740 w miejscowości Siepraw,  Powiat Myślenicki</t>
  </si>
  <si>
    <t>Przebudowa drogi powiatowej nr 1026K w km od 11+442 do km 12+521 w miejscowości Alwernia, Powiat Chrzanowski</t>
  </si>
  <si>
    <t>Remont drogi powiatowej nr 1356K Tarnów-Zakliczyn w km odc. I: 6+030 - 11+740 (z wyłączeniem w km 7+480,00-7+580,00, 7+720,00-7+765,00, 7+960,00-8+100,00, 8+610,00-8+780,00, 8+950-9+250, 9+250,00-9+455,00, 9+655,00-9+700,00, 9+968,00-10+013,00,10+853,00-10+900), odc. II 11+910 - 24+055, odc. III: 24+100 - 24+459 w miejscowości Rzuchowa, Szczepanowice, Rychwałd, Lubinka, Janowice, Wróblowice, Lusławice, Zakliczyn - powiat tarnowski</t>
  </si>
  <si>
    <t>Przebudowa drogi powiatowej nr 1428K w km od 6+462,00 do km 7+270,00 w miejscowości Rzezawa, Powiat Bocheński</t>
  </si>
  <si>
    <t>Przebudowa drogi powiatowej nr 2009K Targowisko-Węgrzce Wielkie w km od 6+541,45 do km 7+495,70 w miejscowości Staniątki, Powiat Wielicki</t>
  </si>
  <si>
    <t>Remont drogi powiatowej nr 1576 K Nowy Sącz - Florynka odcinek I w km od 4+860 do 5+280, odcinek II w km od 6+200 do 9+070 (z wyłączeniem 6+200 - 6+350), odcinek III w km od 9+880 do 14+500 w miejscowościach: Kamionka Wielka, Królowa Polska, Królowa Górna, Bogusza, Powiat Nowosądecki.</t>
  </si>
  <si>
    <t>Remont drogi powiatowej nr 1551K Limanowa - Chełmiec odcinek I w km od 13+629 do km 16+755 i odcinek II w km od  16+755 do km 17+800 w miejscowościach: Chomranice, Klęczany, Marcinkowice, Powiat Nowosądecki</t>
  </si>
  <si>
    <t>Remont drogi powiatowej nr 1609 K Limanowa - Kamienica w km od 7+441 do km 11+018 w miejscowości Stara Wieś, Roztoka - Powiat Limanowski</t>
  </si>
  <si>
    <t>Rozbudowa drogi powiatowej nr 1641K Łapsze Wyżne - Jurgów w km od 0+188,00 do km w 0+688,82 w miejscowości Łapsze Wyżne, Powiat Nowotarski</t>
  </si>
  <si>
    <t>Przebudowa drogi powiatowej nr 1707K w miejscowości Lanckorona i Skawinki: - odcinek nr 1 (w km od 2+985,00 do km 4+885,00), odcinek nr 2 (w km od 4+903,00 do km 5+346,00); Powiat Wadowicki</t>
  </si>
  <si>
    <t>Przebudowa drogi powiatowej 1498K Ropa - Wysowa Zdrój - Blechnarska - Granica Państwa w km 0+874,00 - 2+426,00 Powiat Gorlicki</t>
  </si>
  <si>
    <t>Przebudowa drogi powiatowej nr 1772K w km od 0+576,00 do km 1+146,00 w miejscowości Ryczów, Powiat Wadowicki</t>
  </si>
  <si>
    <t>Remont drogi powiatowej nr 1349K Wierzchosławice-Dwudniaki w km: odc I: 0+068 - 1+100, odc II: 1+620 - 4+730 w miejscowości Wierzchosławice - powiat tarnowski</t>
  </si>
  <si>
    <t>Przebudowa droga powiatowej nr 2007K Cichawa-Kłaj w km od 5+138, 00 do km 5+592,58 w miejscowości Targowisko oraz w miejscowości Kłaj, Powiat Wielicki</t>
  </si>
  <si>
    <t>Przebudowa drogi powiatowej nr 2293K od km 0+049,00 do 1+412,00 w miejscowości Batowice w Gminie Zielonki</t>
  </si>
  <si>
    <t>Rozbudowa drogi powiatowej nr 1702 K Kuków-Tarnawa w km od 5+912,00 do 6+509,00 w miejscowości Tarnawa Górna, Gmina Zembrzyce, Powiat Suski.</t>
  </si>
  <si>
    <t>Przebudowa drogi powiatowej nr 1688 K Maków-Żarnówka-Wieprzec-Kojszówka: odcinek I- (w km od 3+401,00 do km 3+601,00); odcinek II - ( w km 9+612,00 do km 10 +150,00); odcinek III - (w km od 10+440,00 do km 12+560,00) w miejscowości Żarnówka, Wieprzec, Kojszówka, Gmina Maków Podhalański, Powiat Suski.</t>
  </si>
  <si>
    <t>Remont drogi powiatowej nr 1688K Maków- Żarnówka- Wieprzec- Kojszówka: odcinek I - ( w km od 3+601,00 do km 4+722,00); odcinek II - ( w km od 8+980,00 do km 9+612,00); odcinek III - ( w km od 13+060,00 do km 13+147,00) wraz z remontem obiektu mostowego ( w km od 4+026,00 do km 4+043,00) w miejscowościach Żarnówka, Wieprzec, Kojszówka, Gmina Maków Podhalański, Powiat Suski</t>
  </si>
  <si>
    <t>01.2020-12.2021</t>
  </si>
  <si>
    <t>04.2020-10.2022</t>
  </si>
  <si>
    <t>06.2020-11.2021</t>
  </si>
  <si>
    <t>04.2020-11.2020</t>
  </si>
  <si>
    <t>08.2020-09.2021</t>
  </si>
  <si>
    <t>04.2020-10.2021</t>
  </si>
  <si>
    <t>08.2020-07.2021</t>
  </si>
  <si>
    <t>03.2020-10.2020</t>
  </si>
  <si>
    <t>08.2020-12.2020</t>
  </si>
  <si>
    <t>08.2020-06.2021</t>
  </si>
  <si>
    <t>03.2020-06.2021</t>
  </si>
  <si>
    <t>06.2020-11.2020</t>
  </si>
  <si>
    <t>04.2020-09.2020</t>
  </si>
  <si>
    <t>04.2020-10.2020</t>
  </si>
  <si>
    <t>05.2020-11.2021</t>
  </si>
  <si>
    <t>04.202-10.2020</t>
  </si>
  <si>
    <t>05.2020-11.2020</t>
  </si>
  <si>
    <t>03.2020-11.2020</t>
  </si>
  <si>
    <t>07.2020-06.2021</t>
  </si>
  <si>
    <t>W</t>
  </si>
  <si>
    <t>N</t>
  </si>
  <si>
    <t>144/G/W/N3/2019</t>
  </si>
  <si>
    <t>105/G/W/N3/2019</t>
  </si>
  <si>
    <t>156/G/W/N3/2019</t>
  </si>
  <si>
    <t>76/G/W/N3/2019</t>
  </si>
  <si>
    <t>86/G/R/N3/2019</t>
  </si>
  <si>
    <t>73/G/R/N3/2019</t>
  </si>
  <si>
    <t>158/G/R/N3/2019</t>
  </si>
  <si>
    <t>5/G/W/N3/2019</t>
  </si>
  <si>
    <t>205/G/R/N3/2019</t>
  </si>
  <si>
    <t>1/G/W/N3/2019</t>
  </si>
  <si>
    <t>68/G/W/N3/2019</t>
  </si>
  <si>
    <t>217/G/R/N3/2019</t>
  </si>
  <si>
    <t>207/G/R/N3/2019</t>
  </si>
  <si>
    <t>32/G/R/N3/2019</t>
  </si>
  <si>
    <t>113/G/R/N3/2019</t>
  </si>
  <si>
    <t>11/G/R/N3/2019</t>
  </si>
  <si>
    <t>35/G/R/N3/2019</t>
  </si>
  <si>
    <t>12/G/R/N3/2019</t>
  </si>
  <si>
    <t>157/G/R/N3/2019</t>
  </si>
  <si>
    <t>89/G/W/N3/2019</t>
  </si>
  <si>
    <t>159/G/R/N3/2019</t>
  </si>
  <si>
    <t>71/G/B/N3/2019</t>
  </si>
  <si>
    <t>34/G/R/N3/2019</t>
  </si>
  <si>
    <t>161/G/R/N3/2019</t>
  </si>
  <si>
    <t>20/G/R/N3/2019</t>
  </si>
  <si>
    <t>140/G/R/N3/2019</t>
  </si>
  <si>
    <t>80/G/R/N3/2019</t>
  </si>
  <si>
    <t>87/G/R/N3/2019</t>
  </si>
  <si>
    <t>16/G/R/N3/2019</t>
  </si>
  <si>
    <t>171/G/R/N3/2019</t>
  </si>
  <si>
    <t>153/G/W/N3/2019</t>
  </si>
  <si>
    <t>196/G/R/N3/2019</t>
  </si>
  <si>
    <t>92/G/R/N3/2019</t>
  </si>
  <si>
    <t>195/G/W/N3/2019</t>
  </si>
  <si>
    <t>154/G/W/N3/2019</t>
  </si>
  <si>
    <t>160/G/R/N3/2019</t>
  </si>
  <si>
    <t>189/G/R/N3/2019</t>
  </si>
  <si>
    <t>102/G/R/N3/2019</t>
  </si>
  <si>
    <t>181/G/R/N3/2019</t>
  </si>
  <si>
    <t>82/G/R/N3/2019</t>
  </si>
  <si>
    <t>216/G/R/N3/2019</t>
  </si>
  <si>
    <t>118/G/W/N3/2019</t>
  </si>
  <si>
    <t>112/G/R/N3/2019</t>
  </si>
  <si>
    <t>121/G/R/N3/2019</t>
  </si>
  <si>
    <t>170/G/R/N3/2019</t>
  </si>
  <si>
    <t>90/G/R/N3/2019</t>
  </si>
  <si>
    <t>2/G/R/N3/2019</t>
  </si>
  <si>
    <t>192/G/R/N3/2019</t>
  </si>
  <si>
    <t>165/G/R/N3/2019</t>
  </si>
  <si>
    <t>173/G/R/N3/2019</t>
  </si>
  <si>
    <t>77/G/R/N3/2019</t>
  </si>
  <si>
    <t>33/G/R/N3/2019</t>
  </si>
  <si>
    <t>18/G/R/N3/2019</t>
  </si>
  <si>
    <t>94/G/R/N3/2019</t>
  </si>
  <si>
    <t>6/G/R/N3/2019</t>
  </si>
  <si>
    <t>188/G/R/N3/2019</t>
  </si>
  <si>
    <t>123/G/R/N3/2019</t>
  </si>
  <si>
    <t>19/G/R/N3/2019</t>
  </si>
  <si>
    <t>14/G/R/N3/2019</t>
  </si>
  <si>
    <t>166/G/R/N3/2019</t>
  </si>
  <si>
    <t>49/G/R/N3/2019</t>
  </si>
  <si>
    <t>9/G/R/N3/2019</t>
  </si>
  <si>
    <t>149/G/R/N3/2019</t>
  </si>
  <si>
    <t>10/G/R/N3/2019</t>
  </si>
  <si>
    <t>120/G/R/N3/2019</t>
  </si>
  <si>
    <t>100/G/R/N3/2019</t>
  </si>
  <si>
    <t>151/G/R/N3/2019</t>
  </si>
  <si>
    <t>146/G/R/N3/2019</t>
  </si>
  <si>
    <t>134/G/W/N3/2019</t>
  </si>
  <si>
    <t>39/G/R/N3/2019</t>
  </si>
  <si>
    <t>38/G/R/N3/2019</t>
  </si>
  <si>
    <t>180/G/R/N3/2019</t>
  </si>
  <si>
    <t>93/G/R/N3/2019</t>
  </si>
  <si>
    <t>148/G/R/N3/2019</t>
  </si>
  <si>
    <t>155/G/W/N3/2019</t>
  </si>
  <si>
    <t>48/G/R/N3/2019</t>
  </si>
  <si>
    <t>177/G/R/N3/2019</t>
  </si>
  <si>
    <t>218/G/R/N3/2019</t>
  </si>
  <si>
    <t>172/G/R/N3/2019</t>
  </si>
  <si>
    <t>40/G/R/N3/2019</t>
  </si>
  <si>
    <t>116/G/R/N3/2019</t>
  </si>
  <si>
    <t>208/G/R/N3/2019</t>
  </si>
  <si>
    <t>178/G/R/N3/2019</t>
  </si>
  <si>
    <t>206/G/R/N3/2019</t>
  </si>
  <si>
    <t>17/G/R/N3/2019</t>
  </si>
  <si>
    <t>194/G/W/N3/2019</t>
  </si>
  <si>
    <t>186/G/R/N3/2019</t>
  </si>
  <si>
    <t>69/G/R/N3/2019</t>
  </si>
  <si>
    <t>175/G/R/N3/2019</t>
  </si>
  <si>
    <t>201/G/R/N3/2019</t>
  </si>
  <si>
    <t>209/G/R/N3/2019</t>
  </si>
  <si>
    <t>202/G/R/N3/2019</t>
  </si>
  <si>
    <t>44/G/R/N3/2019</t>
  </si>
  <si>
    <t>143/G/R/N3/2019</t>
  </si>
  <si>
    <t>132/G/W/N3/2019</t>
  </si>
  <si>
    <t>142/G/R/N3/2019</t>
  </si>
  <si>
    <t>42/G/R/N3/2019</t>
  </si>
  <si>
    <t>31/G/W/N3/2019</t>
  </si>
  <si>
    <t>43/G/W/N3/2019</t>
  </si>
  <si>
    <t>129/G/R/N3/2019</t>
  </si>
  <si>
    <t>117/G/R/N3/2019</t>
  </si>
  <si>
    <t>137/G/R/N3/2019</t>
  </si>
  <si>
    <t>96/G/R/N3/2019</t>
  </si>
  <si>
    <t>60/G/R/N3/2019</t>
  </si>
  <si>
    <t>185/G/R/N3/2019</t>
  </si>
  <si>
    <t>141/G/R/N3/2019</t>
  </si>
  <si>
    <t>30/G/W/N3/2019</t>
  </si>
  <si>
    <t>Gmina i Miasto Proszowice</t>
  </si>
  <si>
    <t>Gmina Miasta Bochnia</t>
  </si>
  <si>
    <t>Gmina Czernichów</t>
  </si>
  <si>
    <t>Gmina Pleśna</t>
  </si>
  <si>
    <t>Gmina Trzebinia</t>
  </si>
  <si>
    <t>Gmina Kalwaria Zebrzydowska</t>
  </si>
  <si>
    <t>Gmina Bukowina Tatrzańska</t>
  </si>
  <si>
    <t>Gmina Dębno</t>
  </si>
  <si>
    <t>Gmina Biskupice</t>
  </si>
  <si>
    <t>Gmina Chełmiec</t>
  </si>
  <si>
    <t>Gmina Miasto Zakopane</t>
  </si>
  <si>
    <t>Miasto Nowy Sącz</t>
  </si>
  <si>
    <t>Gmina Łącko</t>
  </si>
  <si>
    <t>Gmina Nawojowa</t>
  </si>
  <si>
    <t>Gmina Chrzanów</t>
  </si>
  <si>
    <t>Gmina Wolbrom</t>
  </si>
  <si>
    <t>Gmina Myślenice</t>
  </si>
  <si>
    <t>Gmina Kęty</t>
  </si>
  <si>
    <t>Gmina Wieprz</t>
  </si>
  <si>
    <t>Gmina Gołcza</t>
  </si>
  <si>
    <t xml:space="preserve">Gmina Brzesko </t>
  </si>
  <si>
    <t>Gmina Szaflary</t>
  </si>
  <si>
    <t>Gmina Sucha Beskidzka</t>
  </si>
  <si>
    <t>Gmina Siepraw</t>
  </si>
  <si>
    <t>Gmina Krościenko nad Dunajcem</t>
  </si>
  <si>
    <t>Gmina Korzenna</t>
  </si>
  <si>
    <t>Gmina Jodłownik</t>
  </si>
  <si>
    <t>Gmina Biecz</t>
  </si>
  <si>
    <t>Gmina Krynica-Zdrój</t>
  </si>
  <si>
    <t>Gmina Łużna</t>
  </si>
  <si>
    <t>Miasto Nowy Targ</t>
  </si>
  <si>
    <t>Gmina Kłaj</t>
  </si>
  <si>
    <t>Gmina Miechów</t>
  </si>
  <si>
    <t>Gmina Olkusz</t>
  </si>
  <si>
    <t>Gmina Krzeszowice</t>
  </si>
  <si>
    <t>Gmina Libiąż</t>
  </si>
  <si>
    <t>Gmina Rabka-Zdrój</t>
  </si>
  <si>
    <t>Gmina Stryszów</t>
  </si>
  <si>
    <t>Gmina Niedźwiedź</t>
  </si>
  <si>
    <t>Gmina Brzesko</t>
  </si>
  <si>
    <t>Gmina Jerzmanowice- Przeginia</t>
  </si>
  <si>
    <t>Gmina Brzeźnica</t>
  </si>
  <si>
    <t>Gmina Żegocina</t>
  </si>
  <si>
    <t>Gmina Łososina Dolna</t>
  </si>
  <si>
    <t>Gmina Sułoszowa</t>
  </si>
  <si>
    <t>Miasto Limanowa</t>
  </si>
  <si>
    <t>Gmina Dąbrowa Tarnowska</t>
  </si>
  <si>
    <t>Gmina Czorsztyn</t>
  </si>
  <si>
    <t>Gmina Wieliczka</t>
  </si>
  <si>
    <t>Gmina Maków Podhalański</t>
  </si>
  <si>
    <t>Gmina Lubień</t>
  </si>
  <si>
    <t>Gmina Raba Wyżna</t>
  </si>
  <si>
    <t>Gmina Bochnia</t>
  </si>
  <si>
    <t>Miasto i Gmina Uzdrowiskowa Muszyna</t>
  </si>
  <si>
    <t>Gmina Trzciana</t>
  </si>
  <si>
    <t>Gmina Wojnicz</t>
  </si>
  <si>
    <t>Gmina Tuchów</t>
  </si>
  <si>
    <t>Gmina Ryglice</t>
  </si>
  <si>
    <t>Gmina Jabłonka</t>
  </si>
  <si>
    <t>Gmina Bobowa</t>
  </si>
  <si>
    <t>Gmina Żabno</t>
  </si>
  <si>
    <t>Gmina Łukowica</t>
  </si>
  <si>
    <t xml:space="preserve">Gmina Lipnica Wielka </t>
  </si>
  <si>
    <t>Gmina Limanowa</t>
  </si>
  <si>
    <t>Gmina Słomniki</t>
  </si>
  <si>
    <t xml:space="preserve">Gmina Biały Dunajec </t>
  </si>
  <si>
    <t>Gmina Kościelisko</t>
  </si>
  <si>
    <t xml:space="preserve">Gmina Spytkowice (wadowickie) </t>
  </si>
  <si>
    <t>Gmina Nowy Wiśnicz</t>
  </si>
  <si>
    <t>Gmina Wierzchosławice</t>
  </si>
  <si>
    <t>Gmina Mogilany</t>
  </si>
  <si>
    <t>Gmina Chełmek</t>
  </si>
  <si>
    <t>Gmina Jordanów</t>
  </si>
  <si>
    <t>chrzanowski</t>
  </si>
  <si>
    <t>tatrzański</t>
  </si>
  <si>
    <t>brzeski</t>
  </si>
  <si>
    <t>wielicki</t>
  </si>
  <si>
    <t>nowosądecki</t>
  </si>
  <si>
    <t>olkuski</t>
  </si>
  <si>
    <t>myślenicki</t>
  </si>
  <si>
    <t>miechowski</t>
  </si>
  <si>
    <t>suski</t>
  </si>
  <si>
    <t>krakówski</t>
  </si>
  <si>
    <t>dąbrowski</t>
  </si>
  <si>
    <t>Przebudowa drogi gminnej Nr 160259K relacji Kościelec - Mysławczyce w km 0+000,00 - 0+970,00 w miejscowości Kościelec, Gmina Proszowice</t>
  </si>
  <si>
    <t>06.2020-05.2021</t>
  </si>
  <si>
    <t>Budowa drogi gminnej klasy L od km 0+000,00 do km 0+800,00 w ramach realizacji obwodnicy Bochni - Trasy północno - zachodniej - Etap II, Gmina Miasta Bochnia</t>
  </si>
  <si>
    <t>Budowa drogi gminnej klasy D w km od 0+000 do 0+481,42 wraz z budową skrzyżowania drogi powiatowej nr 1387K w km 8+233 oraz budową skrzyżowania drogi powiatowej nr 1384K w km 15+106 w miejscowości Szerzyny w Gminie Szerzyny</t>
  </si>
  <si>
    <t>08.2020-11.2022</t>
  </si>
  <si>
    <t>Budowa drogi gminnej nr 600927K od km 0+005,00 do km 0+627,50 w mieście Skawina (Gmina Skawina).</t>
  </si>
  <si>
    <t>03.2020-12.2022</t>
  </si>
  <si>
    <t>Rozbudowa drogi gminnej 200068 K Szczepanowice - Gliniki w km od 0+000 do 0+991 w miejscowości Szczepanowice, Gmina Pleśna</t>
  </si>
  <si>
    <t>02.2020-12.2020</t>
  </si>
  <si>
    <t>Rozbudowa ul. Dworcowej w Trzebini - Etap II na 2 odcinkach: od km 1+238,25 do km1+624,04 oraz od km 1+734,30 do km 1+951,27, Gmina Trzebinia</t>
  </si>
  <si>
    <t>03.2020-08.2020</t>
  </si>
  <si>
    <t>Przebudowa drogi gminnej nr K470115 "Strona Proboszczowa" w km od 0+018,9 do 0+516,6 (odcinek I), w km od 0+582,6 do km 0+763,4 (odcinek II) w miejscowości Zebrzydowice, Gmina Kalwaria Zebrzydowska</t>
  </si>
  <si>
    <t>05.2020-05.2021</t>
  </si>
  <si>
    <t>Remont drogi gminnej 420031K Bukowina Tatrzańska - Brzegi - Jurgów w km 1+054 - 2+653 w miejscowości Brzegi, Gmina Bukowina Tatrzańska</t>
  </si>
  <si>
    <t>Rozbudowa drogi gminnej 510644K w km od 0+009,76 do km 0+586,15 wraz z przebudową skrzyżowania drogi wojewódzkiej DW948 w km od 0+653,42 do km 0+682,18 w miejscowości Oświęcim, Powiat Oświęcimski, Gmina Miasto Oświęcim</t>
  </si>
  <si>
    <t>Przebudowa drogi gminnej 250227K w miejscowości Dębno w km 0+000 - 2+400, Gmina Dębno</t>
  </si>
  <si>
    <t>03.2020-09.2020</t>
  </si>
  <si>
    <t>Przebudowa drogi gminnej nr 5600006K w km 0+006,50-1+570,77 w miejscowości Łazany i Jawczyce, Gmina Biskupice</t>
  </si>
  <si>
    <t>01.2020-09.2021</t>
  </si>
  <si>
    <t>Przebudowa drogi gminnej nr 510570K w km od 0+000,00 do km 1+268,00 ul. Nawsie w miejscowości Jawiszowice, Gmina Brzeszcze</t>
  </si>
  <si>
    <t>03.2020-07.2021</t>
  </si>
  <si>
    <t>Przebudowa drogi gminnej nr 290358K odcinek I w km od 0+016,15 do 0+259,80; odcinek II w km od 0+259,80 do 0+930,00 w miejscowości Librantowa Gmina,Chełmiec.</t>
  </si>
  <si>
    <t>Przebudowa drogi gminnej nr 420264K - ul. Przewodnika Józefa Krzeptowskiego w km od 0+022,89 do km 0+694,63 w miejscowości Zakopane, Gmina Miasto Zakopane</t>
  </si>
  <si>
    <t>05.2020-09.2020</t>
  </si>
  <si>
    <t>Przebudowa drogi gminnej nr 293048K na odcinku od km 0+000,00 do km 0+605,00 wraz z przebudową skrzyżowania z drogami powiatowymi nr 1599K i nr 1600K oraz skrzyżowania z drogami gminnymi nr 293225K i nr 293032K w miejscowości Nowy Sącz, gmina Nowy Sącz</t>
  </si>
  <si>
    <t>Przebudowa drogi gminnej nr 291943K Szczereż - Olszanka w km 0+000,00 - 0+600 ,00 w miejscowości Szczereż, Gmina Łącko</t>
  </si>
  <si>
    <t>Przebudowa dróg gminnych Nr 292983K Nawojowa - Podkamienne Osiedle w km 0+152,00 do km 0+616,00 w miejscowości Nawojowa, Gmina Nawojowa</t>
  </si>
  <si>
    <t>Przebudowa drogi gminnej ul. Kościelnej nr 100608 K odcinek I w km 0+000,00 do km 0+145,50, budowa odcinka II w km 0+145,50 do km 0+355,50, przebudowa - odcinek III od 0+000,00 do km 0+079,10 w miejscowości Chrzanów, Gmina Chrzanów</t>
  </si>
  <si>
    <t>01.2020-12.2020</t>
  </si>
  <si>
    <t>Przebudowa drogi gminnej Nr 292993K Nawojowa - Podkamienne w km 0+003,50 do km 0+141,00 w miejscowości Nawojowa, Gmina Nawojowa</t>
  </si>
  <si>
    <t>Remont drogi gminnej K420043 Trybsz - Czarna Góra w km 1+914,0 - 3+372,5 (z wyłączeniem odcinka w km 2+000,0-2+200,0) w miejscowości Czarna Góra, gmina Bukowina Tatrzańska</t>
  </si>
  <si>
    <t>Budowa drogi gminnej w km od 0+003 do 1+283 w miejscowości Zabagnie, Gmina Wolbrom</t>
  </si>
  <si>
    <t>08.2020-08.2022</t>
  </si>
  <si>
    <t>Budowa drogi gminnej w km od 0+147,37 do km 0+869,02 pomiędzy ul. Sobieskiego i ul. Sienkiewicza w miejscowości Myślenice, gmina Myślenice.</t>
  </si>
  <si>
    <t>Budowa drogi gminnej obwodnicy zachodniej Kęt od km 0+000,00 do km 0+475,00 wraz z budową wiaduktu kolejowego od km 0+342,00 do km 0+364,00 oraz rozbudową skrzyżowania drogi powiatowej nr 1820K w km 0+429,33 w miejscowości Kęty, Gmina Kęty</t>
  </si>
  <si>
    <t>11.2020-07.2022</t>
  </si>
  <si>
    <t>Przebudowa drogi gminnej nr 292153K Czarny Potok - Pod Szkołą w km 0+000,00 - 0+526,00 w miejscowości Czarny Potok, Gmina Łącko</t>
  </si>
  <si>
    <t>Remont drogi gminnej nr 140126K Maków-Kamienica-Chobędza w km od 3+825 do km 4+790 w miejscowości Chobędza (Gmina Gołcza)</t>
  </si>
  <si>
    <t>02.2020-09.2020</t>
  </si>
  <si>
    <t>Budowa odcinka Nr I drogi gminnej 270420K w km od 0+020,32 do km 0+383,68 oraz budowy odcinka Nr II (sięgacza) drogi gminnej 270420K w Gorlicach - w km 0+000 do km 0+054,9 w miejscowości Gorlice, Miasto Gorlice</t>
  </si>
  <si>
    <t>09.2020-08.2021</t>
  </si>
  <si>
    <t>05.2020-04.2021</t>
  </si>
  <si>
    <t>Budowa drogi gminnej w km od 0+000,00 do km 0+123,00 ( z przebudową drogi wewnętrznej w km od 0+123,00 - 0+138,00), wraz z budową skrzyżowania z drogą powiatową K1713 w miejscowości Sucha Beskidzka, Gmina Sucha Beskidzka.</t>
  </si>
  <si>
    <t>Przebudowa drogi gminnej nr 540310K od km 0+000,00 do km 1+932,75 wraz ze skrzyżowaniami z drogami powiatowymi nr: K1945 w km 0+000,00, K1944 w km 1+932,75 w miejscowości Siepraw, Gmina Siepraw</t>
  </si>
  <si>
    <t>p</t>
  </si>
  <si>
    <t>05.2020-10.2020</t>
  </si>
  <si>
    <t>Przebudowa drogi gminnej w km 0+000 do km 0+788,34 w miejscowości Krościenko nad Dunajcem, Gmina Krościenko nad Dunajcem</t>
  </si>
  <si>
    <t>06.2020-10.2021</t>
  </si>
  <si>
    <t>Przebudowa drogi gminnej nr 291045K  w km od 0+006,00 do 0+572,00 w miejscowości Miłkowa, Gmina Korzenna.</t>
  </si>
  <si>
    <t>03.2020 - 12.2020</t>
  </si>
  <si>
    <t>Przebudowa drogi gminnej nr 340177 K Mstów- Dobroniów- Janowice w km 2+675,00-3+224,20 w miejscowości Janowice, Gmina Jodłownik</t>
  </si>
  <si>
    <t>02.2020-11.2020</t>
  </si>
  <si>
    <t>Przebudowa drogi gminnej ul. Piłsudskiego w km 0+003-0+523 w miejscowości Kalwaria Zebrzydowska, Gmina Kalwaria Zebrzydowska</t>
  </si>
  <si>
    <t>06.2020-06.2021</t>
  </si>
  <si>
    <t>Przebudowa drogi gminnej nr 271123K , odcinek 1 w km 0+012,45 - 0+106,00, odcinek 2 w km 0+536,00 - 0+694,31 wraz z budową skrzyżowania ulicy Jana Pawła II z Drogą Wojewódzką nr 980 w miejscowości Biecz, gmina Biecz</t>
  </si>
  <si>
    <t>09.2020-08.2022</t>
  </si>
  <si>
    <t>Przebudowa drogi gminnej nr 362381K w km 0+145,00 do km 0+376,00 w miejscowości Krościenko nad Dunajcem Gmina Krościenko nad Dunajcem</t>
  </si>
  <si>
    <t>Przebudowa drogi gminnej ul. Kniaziewicza w km od 0+008,00 do km 0+225,00 w miejscowości Myślenice, gmina Myślenice.</t>
  </si>
  <si>
    <t>Remont drogi gminnej nr 291580K ul. Słotwińskiej w km 0+000,00 - 0+950,00 w Krynicy-Zdroju, Gmina Krynica-Zdrój</t>
  </si>
  <si>
    <t>02.2020-10.2020</t>
  </si>
  <si>
    <t>01.2020-09.2020</t>
  </si>
  <si>
    <t>Remont drogi gminnej 362626K ul. Długa w km od 0+000 do km 0+307.96 w Nowym Targu w Gminie Miasto Nowy Targ.</t>
  </si>
  <si>
    <t>Rozbudowa drogi gminnej nr 560242 K '' ul. Grzybówka'' w km 0+000-0+430,13 w miejscowości Kłaj, Gmina Kłaj.</t>
  </si>
  <si>
    <t>Przebudowa drogi gminnej nr 290233K w km od 0+000,00 do 0+371,70 w miejscowości Wielogłowy Gmina Chełmiec.</t>
  </si>
  <si>
    <t>Przebudowa drogi gminnej K 140288 ulica Wesoła w km 0+000 do 0+ 290 w miejscowości Miechów, gmina Miechów</t>
  </si>
  <si>
    <t>Przebudowa drogi gminnej ul. Nullo nr 120247K, odcinek I w km 0+000,00 - 0+031,11, odcinek II w km 0+031,11 - 0+ 285,00 w Olkuszu, Gmina Olkusz</t>
  </si>
  <si>
    <t>09.2020 - 08.2021</t>
  </si>
  <si>
    <t>Przebudowa drogi gminnej odcinek I - w km od 0+037,46  do 0+141,88; odcinek II - od 0+000,00 do 0+046,27, w miejscowości Krzeszowice, Gmina Krzeszowice</t>
  </si>
  <si>
    <t>01.2020-11.2020</t>
  </si>
  <si>
    <t>07.2020-11.2020</t>
  </si>
  <si>
    <t>Przebudowa drogi gminnej ul. Słowackiego nr 120281K w km od 0+000,00 do 0+435,36 w Olkuszu, Gmina Olkusz</t>
  </si>
  <si>
    <t>01.2020-10.2020</t>
  </si>
  <si>
    <t>Przebudowa drogi gminnej 364552K ul. Traczykówka w km 0+002,33 - 0+342,31 w miejscowości Rabka-Zdrój Gmina, Rabka-Zdrój</t>
  </si>
  <si>
    <t>Przebudowa drogi gminnej nr 470340K Łękawica - Zagórze w km: 0+000 - 0+275 w miejscowości Łękawica, Gmina Stryszów</t>
  </si>
  <si>
    <t>04.2020-08.2020</t>
  </si>
  <si>
    <t>Przebudowa drogi gminnej 340639K w km 0+003,00 - 0+076,50 w miejscowości Poręba Wielka Gmina Niedźwiedź</t>
  </si>
  <si>
    <t>03.2020-06.2020</t>
  </si>
  <si>
    <t>Budowa II etapu drogi gminnej na osiedlu Pomianowski Stok: odcinek nr I w km od 0+411,94 do 0+908,19 z włączeniami - odcinek nr II w km od 0+195,46 do 0+457,46 oraz odcinek nr III w km od 0+000,00 do 0+255,00 w miejscowości Brzesko w Gminie Brzesko</t>
  </si>
  <si>
    <t>Przebudowa drogi gminnej nr 293385K na odcinku od km 0+015,00 do km 0+560,30 w miejscowości Nowy Sącz, gmina Nowy Sącz</t>
  </si>
  <si>
    <t>Przebudowa drogi gminnej 600167K w km od 0+000,00 do km 0+352,00 w miejscowości Sąspów Gmina Jerzmanowice - Przeginia</t>
  </si>
  <si>
    <t>08.2020-08.2021</t>
  </si>
  <si>
    <t>Przebudowa drogi gminnej nr 470022K polegająca na budowie chodnika: odcinek I w km od 0+038 do km 0+096; odcinek II w km od 0+175 do km 0+263; odcinek III w km od 0+648 do km 0+712 w miejscowości Marcyporęba, gmina Brzeźnica</t>
  </si>
  <si>
    <t>06.2020-09.2020</t>
  </si>
  <si>
    <t>Remont drogi gminnej Nr 580390 Rozdziele - Laskowa w Rozdzielu odcinek I w km od 1+228,00 do km 1+638,00 odcinek II w km od 1+638,00 do km 2+545,00 (z wyłączeniem km 1+930-2+095) Gmina Żegocina</t>
  </si>
  <si>
    <t>Remont drogi gminnej nr 292492 K Łęki - koło lasu na Cisowcu w km 0+000,00 - 0+950,00 (z wyłączeniem km od 0+211,00 do 0+243,00) w miejscowości Łęki, Gmina Łososina Dolna</t>
  </si>
  <si>
    <t>Remont drogi gminnej nr 601303K w km 1+214,00 do 1+950,00 w miejscowości Wielmoża Gmina Sułoszowa</t>
  </si>
  <si>
    <t>Remont drogi gminnej 600217K w km od 0+000,00 do km 0+712,00 w miejscowości Jerzmanowice Gmina Jerzmanowice-Przeginia</t>
  </si>
  <si>
    <t>Rozbudowa drogi gminnej nr 340252K - ul. Andrusikiewicza w km 0+003,25 - 0+094,40 w miejscowości Limanowa, Miasto Limanowa</t>
  </si>
  <si>
    <t>04.2020-12.2020</t>
  </si>
  <si>
    <t>Przebudowa drogi gminnej nr 470348K Zakrzów Do Chełmu w km: 0+020 - 0+570 w miejscowości Zakrzów, Gmina Stryszów</t>
  </si>
  <si>
    <t>Przebudowa drogi gminnej nr 180019K ul. Popiełuszki w miejscowości Dąbrowa Tarnowska w km 0+002,75 - 0+378,68; Gmina Dabrowa Tarnowska</t>
  </si>
  <si>
    <t>08.2020-11.2020</t>
  </si>
  <si>
    <t>Przebudowa drogi gminnej nr 360596K ul. Wyspiańskiego w km od 0+006,15 do 0+328,00 w miejscowości Maniowy, Gmina Czorsztyn</t>
  </si>
  <si>
    <t>Przebudowa drogi gminnej nr 560826K w km 0+000,000 do km 0+317,30 w miejscowości Wieliczka, gmina Wieliczka, powiat wielicki.</t>
  </si>
  <si>
    <t>Przebudowa drogi gminnej nr 360595K ul. Kasprowicza w km od 0+000,00 do 0+191,50 w miejscowości Maniowy, Gmina Czorsztyn</t>
  </si>
  <si>
    <t>Przebudowa drogi gminnej ul. Konopnickiej nr 440753K w km 0+000,00 - 0+165,00 w Makowie Podhalańskim, Gmina Maków Podhalański</t>
  </si>
  <si>
    <t>Przebudowa drogi wewnętrznej w km 0+000,00 do km 0+145,60 od ulicy Sanguszki do ulicy Prusa w miejscowości Tarnowiec, Gmina Tarnów</t>
  </si>
  <si>
    <t>05.2020-08.2020</t>
  </si>
  <si>
    <t>Remont drogi gminnej Jaroszowice-Gorzeń Dolny - Zawadka odc. I w km 0+450-1+500 oraz odc. II w km 1+550+1+980, w miejscowości Gorzeń Dolny, Gorzeń Górny, Zawadka, Gmina Wadowice</t>
  </si>
  <si>
    <t>Remont drogi gminnej nr 601330K w km 0+006 do 0+677 w miejscowości Sułoszowa Gmina Sułoszowa</t>
  </si>
  <si>
    <t>Remont drogi gminnej nr K540161 w km od 0+000 do km 0+535 w miejscowości Krzeczów, Gmina Lubień</t>
  </si>
  <si>
    <t>03.2020-11.2021</t>
  </si>
  <si>
    <t xml:space="preserve">Remont drogi gminnej nr 364266 K odcinek I w km 0+000 - 0+040, odcinek II w km 0+046 - 0+356 w miejscowości Sieniawa, Gmina Raba Wyżna </t>
  </si>
  <si>
    <t>Remont drogi gminnej nr 580828 K w km od 0+028,00 do km 0+366,00 w miejscowości Baczków, Gmina Bochnia</t>
  </si>
  <si>
    <t>Remont drogi gminnej nr 292942 K - ul. Zefirka w miejscowości Muszyna, gmina Muszyna w km 0+000 - 0+250</t>
  </si>
  <si>
    <t>Budowa drogi gminnej nr 341504 K ''od CPN do krzyżówki'' odc. I w km 0+253,00-0+316,70 oraz rozbudowa drogi gminnej nr 341504K''Droga pod Kasztany'' odc. II w km 0+000,00-0+042,00 wraz z przebudową rowu drogowego w ciągu drogi gminnej nr 341504 K '' Droga pod Kasztany'' odc. III w km 0+042,00 - 1+357,00 - strona lewa w miejscowości Jodłownik, Gmina Jodłownik</t>
  </si>
  <si>
    <t>Rozbudowa drogi gminnej nr 560801K w km 0+000,000 do km 0+515,00 w miejscowości Wieliczka, gmina Wieliczka,  powiat wielicki.</t>
  </si>
  <si>
    <t>Rozbudowa drogi gminnej nr 600865K od km 0+000,00 do km 0+362,00 w mieście Skawina, ul. Falbówki (Gmina Skawina).</t>
  </si>
  <si>
    <t>12.2020-12.2022</t>
  </si>
  <si>
    <t>Przebudowa drogi gminnej nr 180018K ul. Batalionów Chłopskich w miejscowości Dąbrowa Tarnowska w km 0+397 - 0+678,61; Gmina Dąbrowa Tarnowska</t>
  </si>
  <si>
    <t>Remont drogi gminnej nr: 580635K odcinek I w km 0+000,00 - 0+040,00; odcinek II w km od 0+250,00 - 1+745,00 w miejscowości Kamionna Gmina Trzciana</t>
  </si>
  <si>
    <t>Remont drogi gminnej K 203248 Biadoliny Radłowskie - Biadoliny Szlacheckie w km 0+000 - 0+995 w miejscowości Biadoliny Radłowskie - Gmina Wojnicz.</t>
  </si>
  <si>
    <t>Remont drogi gminnej 362637K ul. Kasprowicza w km od 0+000 do km 0+810 w Nowym Targu w Gminie Miasto Nowy Targ</t>
  </si>
  <si>
    <t xml:space="preserve">Remont drogi gminnej nr 364039 K odcinek I w km 0+000 - 0+077, odcinek II w km 0+081 - 0+684 w miejscowości Raba Wyżna, Gmina Raba Wyżna </t>
  </si>
  <si>
    <t>Remont drogi gminnej K201804, w km 0+000,00-0+326,00, w miejscowości Tuchów, Gmina Tuchów</t>
  </si>
  <si>
    <t>07.2020-08.2020</t>
  </si>
  <si>
    <t>Remont drogi gminnej 364511K Aleja Tysiąclecia w km 0+074,00 - 0+270,00 w miejscowości Rabka-Zdrój, Gmina Rabka-Zdrój</t>
  </si>
  <si>
    <t>Remont drogi gminnej nr: 580560K w km od 0+420,00 do km 1+367,00 (z wyłączeniem w km 0+420,00 do km 0+480,00) w miejscowości Łąkta Dolna gmina Trzciana</t>
  </si>
  <si>
    <t>Remont drogi gminnej ul. Rynek w km 0+000,00 - 0+260,00 nr dz. ewid. 673/10 w miejscowości Ryglice, Gmina Ryglice</t>
  </si>
  <si>
    <t>08.2020-10.2020</t>
  </si>
  <si>
    <t>Rozbudowa drogi gminnej w miejscowości Chyżne na Zawodziu w km 0+000,00 - 0+846,60, Gmina Jabłonka</t>
  </si>
  <si>
    <t>03.2020 -11.2020</t>
  </si>
  <si>
    <t>Przebudowa drogi gminnej nr 270006K w km 0+000,00 - 1+302,41 w miejscowości Biecz, gmina Biecz</t>
  </si>
  <si>
    <t>Przebudowa drogi gminnej nr 270228K w km 0+615 - 1+425 w miejscowości Siedliska i Sędziszowa, gmina Bobowa.</t>
  </si>
  <si>
    <t>Przebudowa drogi gminnej numer 203476K ulica Mostowa w km od 0+009 do 0+799 w miejscowości Żabno, Gmina Żabno</t>
  </si>
  <si>
    <t>02.2020-01.2021</t>
  </si>
  <si>
    <t>Przebudowa drogi gminnej nr 340511 K odcinek I w km 0+000 - 0+550, odcinek II w km 0+550 - 0+772, w miejscowości Świdnik, Gmina Łukowica</t>
  </si>
  <si>
    <t>Przebudowa drogi wewnętrznej w km 0+000.00 - 0+768.00 w miejscowości Lipnica Wielka, Gmina Lipnica Wielka</t>
  </si>
  <si>
    <t>04.2020-07.2020</t>
  </si>
  <si>
    <t>Przebudowa drogi gminnej numer 291387K w km od 0+000,00 do 0+761,00 w miejscowości Słowikowa, Gmina Korzenna</t>
  </si>
  <si>
    <t>03.2020-12.2020</t>
  </si>
  <si>
    <t>Remont drogi gminnej 340476K Siekierczyna - Podlas w km od 0+000,00 do km 3+030,00 (z wyłączeniem odcinka w km od 0+285,00 do 0+400,00) w miejscowości Siekierczyna, Gmina Limanowa</t>
  </si>
  <si>
    <t>Remont drogi gminnej nr 601802K w km 0+000-1+250 w miejscowości Kępa i Czechy, gmina Słomniki</t>
  </si>
  <si>
    <t>07.2020-10.2020</t>
  </si>
  <si>
    <t>Remont drogi gminnej, odcinek I - w km od 0+500,00 do km 1+094,00, odcinek II - w km 1+135,00 do km 1+361,00, odcinek III w km 1+499,00 do km 1+632,00 w miejscowości Sierockie, Gmina Biały Dunajec</t>
  </si>
  <si>
    <t>04.2020-11.2021</t>
  </si>
  <si>
    <t>Remont drogi gminnej nr 601777K w km 0+000-0+950 w miejscowości Polanowice, gmina Słomniki</t>
  </si>
  <si>
    <t>Remont drogi gminnej nr K363944 - odcinek I w km 0+000 - 0+850, odcinek II (sięgacz) w km 0+775 ( od km 0+000 - do km 0+050)  w miejscowości Tylmanowa, Gmina Ochotnica Dolna</t>
  </si>
  <si>
    <t>Remont drogi gminnej nr K363948 - odcinek I w km 0+000 - 0+080, odcinek II w km 0+850 - 1+515, odcinek III w km 1+530 - 1+640 w miejscowości Tylmanowa, Gmina Ochotnica Dolna</t>
  </si>
  <si>
    <t>05.2020-10.2022</t>
  </si>
  <si>
    <t>Remont drogi gminnej Nr 470238K, w km 0+000 do 0+854, ul. Lipowa w miejscowości Spytkowice i ul. Nadwiślańska w miejscowości Lipowa, Gmina Spytkowice</t>
  </si>
  <si>
    <t>05.2020-06.2020</t>
  </si>
  <si>
    <t>Remont drogi gminnej ''Kobyle Dolne'' w miejscowości Kobyle w km 0+000-0+213 oraz 0+226-0+484 wraz z remontem mostu w km 0+213-0+226, Gmina Nowy Wiśnicz</t>
  </si>
  <si>
    <t>Remont drogi gminnej nr K 202489 w km 0+000-0+436 w miejscowości Rudka, Gmina Wierzchosławice</t>
  </si>
  <si>
    <t>01.2020-08.2020</t>
  </si>
  <si>
    <t>Remont drogi gminnej nr K600598 w km od 0+011,20 do km 0+125,20 w miejscowości Mogilany, Gmina Mogilany</t>
  </si>
  <si>
    <t>06.2020-10.2020</t>
  </si>
  <si>
    <t>Budowa drogi gminnej - ulicy Cichej w km od 0+000,00 do km 0+289,05 wraz z budową skrzyżowania z drogą powiatową w km 0+289,05 w miejscowości Bobrek, Gmina Chełmek</t>
  </si>
  <si>
    <t>Rozbudowa drogi gminnej nr 440531K w km 3+204,50 - 3+715,50 na odcinku 511,0 mb, w miejscowości Naprawa, Gmina Jordanów</t>
  </si>
  <si>
    <t>Rozbudowa drogi gminnej Nr 270298K w Gorlicach (ul. Karwacjanów) w km 0+064,65 - km 0+304,20 Miasto Gorlice</t>
  </si>
  <si>
    <t>Przebudowa drogi gminnej , K420085,  ''Dzianisz - Chochołów" - etap II, odcinek I: 0+000 do 2+698, odcinek II: 2+698 do 2+998, odcinek III: 5+015 do 7+662, w miejscowości Dzianisz, Gmina Kościelisko.</t>
  </si>
  <si>
    <t>Budowa drogi gminnej (obwodnicy) w miejscowości Rybna, w km 0+000,00 do 3+270,13 od skrzyżowania z drogą powiatową K2191 do skrzyżowania z drogą wojewódzką, Gmina Czernichów</t>
  </si>
  <si>
    <t>Przebudowa drogi gminnej nr G000022 na terenie gminy Wieprz - ul. Sosnowa w miejscowości Nidek w km od 0+003,00 do km 0+998,00 z przebudową skrzyżowania drogi powiatowej w km 0+000,00 do km 0+009,03, Gmina Wieprz</t>
  </si>
  <si>
    <t>Budowa drogi gminnej ul. Wakacyjnej w km od 0+000,00 do 0+473,77 w miejscowości Brzesko w Gminie Brzesko</t>
  </si>
  <si>
    <t>Budowa drogi gminnej nr 364837K w km 0+000,00 - 0+323,00 wraz z budową obiektu mostowego w km od 0+152,41 do 0+166,01 oraz przebudową skrzyżowania drogi powiatowej 1646K w km 3+048,00 w miejscowości Skrzypne i Maruszyna, Gmina Szaflary</t>
  </si>
  <si>
    <t>Remont drogi gminnej '' Łużna - Centrum'' 270770K odcinek I w km 0+009,00 - 0+406,00; odcinek II (sięgacz) 0+000,00 - 0+053,00 w miejscowości Łużna - Gmina Łużna.</t>
  </si>
  <si>
    <t>Przebudowa drogi gminnej nr 100216 K - ul. Andersa od km 0+000,00 do km 0+350,00 w Libiążu, Gmina Libiąż</t>
  </si>
  <si>
    <t>Przebudowa drogi gminnej nr 604109K w km od 0+000,00 - 0+800,00 w miejscowości Szaflary, Gmina Szaflary</t>
  </si>
  <si>
    <t>Remont drogi gminnej, nr K420088 ''Stara Droga'', odcinek w km 0+000,00 - 0+935,00 w miejscowości Witów, Gmina Kościelisko</t>
  </si>
  <si>
    <t>46/P/R/N3/2019</t>
  </si>
  <si>
    <t>106/P/R/N3/2019</t>
  </si>
  <si>
    <t>119/P/R/N3/2019</t>
  </si>
  <si>
    <t>139/P/R/N3/2019</t>
  </si>
  <si>
    <t>136/P/R/N3/2019</t>
  </si>
  <si>
    <t>62/P/R/N3/2019</t>
  </si>
  <si>
    <t>64/P/R/N3/2019</t>
  </si>
  <si>
    <t>47/P/R/N3/2019</t>
  </si>
  <si>
    <t>63/P/W/N3/2019</t>
  </si>
  <si>
    <t>61/P/R/N3/2019</t>
  </si>
  <si>
    <t>24/P/R/N3/2019</t>
  </si>
  <si>
    <t>167/P/R/N3/2019</t>
  </si>
  <si>
    <t>25/P/R/N3/2019</t>
  </si>
  <si>
    <t>55/P/R/N3/2019</t>
  </si>
  <si>
    <t>Powiat Dąbrowski</t>
  </si>
  <si>
    <t>Powiat Oświęcimski</t>
  </si>
  <si>
    <t>Powiat Proszowicki</t>
  </si>
  <si>
    <t>Przebudowa drogi powiatowej nr 1303K w miejscowości Bolesław w km 10+910 - 11+885, powiat dąbrowski</t>
  </si>
  <si>
    <t>Remont drogi powiatowej nr 2086K na odcinku I- w km od 0+018,00 do km 0+485,00 oraz na odcinku II - w km od 2+060,00 do km 3+978,00 w miejscowości Bochnia i Pogwizdów, Powiat Bocheński</t>
  </si>
  <si>
    <t>Przebudowa drogi powiatowej numer 1059K, odcinek I - w km od 0+022 do km 0+665; odcinek II - w km od 0+694 do km 2+555, w miejscowości Chrzanów, Powiat Chrzanowski</t>
  </si>
  <si>
    <t>Przebudowa drogi powiatowej nr 1868K ul. Oświęcimska w km od 3+150 do km 3+527 w miejscowości Skidziń, Powiat Oświęcimski</t>
  </si>
  <si>
    <t>Remont drogi powiatowej nr K1943 od km 7+867 do km 9+700 w miejscowości Krzyszkowice,  Powiat Myślenicki</t>
  </si>
  <si>
    <t>Przebudowa drogi powiatowej nr 1184 odcinek I - (w km od 3+042 do km 5+756); odcinek II - (w km od 5+837 do km 6+264) w miejscowości Pstroszyce Drugie, Powiat Miechowski</t>
  </si>
  <si>
    <t>Przebudowa drogi powiatowej nr 1264K w km od 2+947,00 do km 3+075,50 wraz z budową obiektu mostowego w miejscowości Rzędowice, Powiat Proszowicki</t>
  </si>
  <si>
    <t>Przebudowa drogi powiatowej nr 1218K w km od 0+000 do km 1+838 w miejscowości Książ Mały, Boczkowice, Powiat Miechowski</t>
  </si>
  <si>
    <t>Przebudowa drogi powiatowej nr 1741K - ul. Długiej w miejscowości Targanice w km 0+000,00 do km 0+989,00; Powiat Wadowicki</t>
  </si>
  <si>
    <t>Przebudowa drogi powiatowej nr 1188K, odcinek I od km 2+930 do km 3+000, odcinek II od km 3+000 do km 3+315 ulica Sportowa w miejscowości Miechów - Charsznica, Powiat Miechowski</t>
  </si>
  <si>
    <t>Remont drogi powiatowej nr 1641K Łapsze Wyżne - Jurgów od km 9+535 do km 11+350 w miejscowości Rzepiska, Jurgów - Powiat Tatrzański</t>
  </si>
  <si>
    <t>Remont drogi powiatowej nr 1363K od km 1+018,60 do km 1+358,60 (ul. Romanowicza w Tarnowie), Miasto Tarnów</t>
  </si>
  <si>
    <t>Remont drogi powiatowej nr 1650K Biały Dunajec- Bukowina Tatrzańska od km 5+184 do km 7+980 w miejscowości Leśnica, Gliczarów Górny, Poronin, Bukowina Tatrzańska - Powiat Tatrzański</t>
  </si>
  <si>
    <t>Remont drogi powiatowej nr 1396K Zgłobice - Szczepanowice w km 2+450 - 4+169 (z wyłączeniem w km 4+039 - 4+139) w miejscowości Błonie, Szczepanowice - powiat tarnowski</t>
  </si>
  <si>
    <t>95/G/R/N3/2019</t>
  </si>
  <si>
    <t>109/G/R/N3/2019</t>
  </si>
  <si>
    <t>22/G/R/N3/2019</t>
  </si>
  <si>
    <t>130/G/R/N3/2019</t>
  </si>
  <si>
    <t>37/G/R/N3/2019</t>
  </si>
  <si>
    <t>8/G/R/N3/2019</t>
  </si>
  <si>
    <t>27/G/R/N3/2019</t>
  </si>
  <si>
    <t>210/G/R/N3/2019</t>
  </si>
  <si>
    <t>190/G/R/N3/2019</t>
  </si>
  <si>
    <t>203/G/R/N3/2019</t>
  </si>
  <si>
    <t>26/G/R/N3/2019</t>
  </si>
  <si>
    <t>115/G/R/N3/2019</t>
  </si>
  <si>
    <t>70/G/R/N3/2019</t>
  </si>
  <si>
    <t>193/G/R/N3/2019</t>
  </si>
  <si>
    <t>145/G/R/N3/2019</t>
  </si>
  <si>
    <t>183/G/R/N3/2019</t>
  </si>
  <si>
    <t>215/G/R/N3/2019</t>
  </si>
  <si>
    <t>36/G/R/N3/2019</t>
  </si>
  <si>
    <t>211/G/R/N3/2019</t>
  </si>
  <si>
    <t>99/G/W/N3/2019</t>
  </si>
  <si>
    <t>128/G/R/N3/2019</t>
  </si>
  <si>
    <t>204/G/R/N3/2019</t>
  </si>
  <si>
    <t>41/G/R/N3/2019</t>
  </si>
  <si>
    <t>197/G/R/N3/2019</t>
  </si>
  <si>
    <t>72/G/R/N3/2019</t>
  </si>
  <si>
    <t>91/G/R/N3/2019</t>
  </si>
  <si>
    <t>45/G/R/N3/2019</t>
  </si>
  <si>
    <t>97/G/R/N3/2019</t>
  </si>
  <si>
    <t>133/G/W/N3/2019</t>
  </si>
  <si>
    <t>198/G/R/N3/2019</t>
  </si>
  <si>
    <t>21/G/R/N3/2019</t>
  </si>
  <si>
    <t>58/G/R/N3/2019</t>
  </si>
  <si>
    <t>3/G/R/N3/2019</t>
  </si>
  <si>
    <t>56/G/R/N3/2019</t>
  </si>
  <si>
    <t>163/G/R/N3/2019</t>
  </si>
  <si>
    <t>199/G/R/N3/2019</t>
  </si>
  <si>
    <t>191/G/R/N3/2019</t>
  </si>
  <si>
    <t>127/G/R/N3/2019</t>
  </si>
  <si>
    <t>162/G/R/N3/2019</t>
  </si>
  <si>
    <t>67/G/R/N3/2019</t>
  </si>
  <si>
    <t>65/G/R/N3/2019</t>
  </si>
  <si>
    <t>7/G/R/N3/2019</t>
  </si>
  <si>
    <t>179/G/R/N3/2019</t>
  </si>
  <si>
    <t>176/G/R/N3/2019</t>
  </si>
  <si>
    <t>4/G/R/N3/2019</t>
  </si>
  <si>
    <t>98/G/R/N3/2019</t>
  </si>
  <si>
    <t>83/G/R/N3/2019</t>
  </si>
  <si>
    <t>84/G/R/N3/2019</t>
  </si>
  <si>
    <t>57/G/R/N3/2019</t>
  </si>
  <si>
    <t>13/G/R/N3/2019</t>
  </si>
  <si>
    <t>29/G/R/N3/2019</t>
  </si>
  <si>
    <t>101/G/R/N3/2019</t>
  </si>
  <si>
    <t>15/G/R/N3/2019</t>
  </si>
  <si>
    <t>28/G/R/N3/2019</t>
  </si>
  <si>
    <t>187/G/R/N3/2019</t>
  </si>
  <si>
    <t>108/G/R/N3/2019</t>
  </si>
  <si>
    <t>182/G/R/N3/2019</t>
  </si>
  <si>
    <t>107/G/R/N3/2019</t>
  </si>
  <si>
    <t>Gmina Lanckorona</t>
  </si>
  <si>
    <t>Gmina Czarny Dunajec</t>
  </si>
  <si>
    <t>Gmina Tomice</t>
  </si>
  <si>
    <t>Gmina Kamionka Wielka</t>
  </si>
  <si>
    <t>Gmina Szczurowa</t>
  </si>
  <si>
    <t>Gmina Polanka Wielka</t>
  </si>
  <si>
    <t>Gmina Tymbark</t>
  </si>
  <si>
    <t>Gmina Zator</t>
  </si>
  <si>
    <t>Gmina Gorlice</t>
  </si>
  <si>
    <t>Gmina Sułkowice</t>
  </si>
  <si>
    <t>Gmina Lipnica Wielka</t>
  </si>
  <si>
    <t>Gmina Mszana Dolna</t>
  </si>
  <si>
    <t>Gmina Osiek</t>
  </si>
  <si>
    <t>Gmina Gdów</t>
  </si>
  <si>
    <t>Gmina Dobra</t>
  </si>
  <si>
    <t>Gmina Łabowa</t>
  </si>
  <si>
    <t>Gmina Koszyce</t>
  </si>
  <si>
    <t>Gmina Zawoja</t>
  </si>
  <si>
    <t>Gmina Stary Sącz</t>
  </si>
  <si>
    <t>Gmina Babice</t>
  </si>
  <si>
    <t>Gmina Rzepiennik Strzyżewski</t>
  </si>
  <si>
    <t>Gmina Lipinki</t>
  </si>
  <si>
    <t>Gmina Trzyciąż</t>
  </si>
  <si>
    <t>Gmina Budzów</t>
  </si>
  <si>
    <t>Gmina Radgoszcz</t>
  </si>
  <si>
    <t>Gmina Olesno</t>
  </si>
  <si>
    <t>Remont drogi gminnej Nr 470038K w km od 0+490 do km 2+000 w miejscowości Sosnowice, gmina Brzeźnica</t>
  </si>
  <si>
    <t>Remont drogi gminnej ul. Dworska Nr 470366K odcinek I w km od 0+000 do 0+192, odcinek II w km od 0+196 do 0+561, odcinek III w km od 0+613 do 1+049 w miejscowości Tomice, Gmina Tomice</t>
  </si>
  <si>
    <t>Remont drogi gminnej nr 580848 K odcinek I - w km od 0+019,00 do km 0+305,00; odcinek II - w km od 0+315,00 do km 0+647,00; odcinek III - w km od 0+657,00 do km 0+958,00 w miejscowości Pogwizdów, Gmina Bochnia</t>
  </si>
  <si>
    <t>Remont drogi gminnej 290966 K Mystków - Jamnica w km 1+300,00 - 2+200,00, Gmina Kamionka Wielka</t>
  </si>
  <si>
    <t>Remont drogi gminnej nr 250534K w km 0+000,00 do 0+710,00 w miejscowości Uście Solne, Gmina Szczurowa.</t>
  </si>
  <si>
    <t>Remont drogi gminnej nr K510296 - Północna w km 1+240,10 do km 1+839,10 w miejscowości Polanka Wielka w Gminie Polanka Wielka</t>
  </si>
  <si>
    <t>Remont drogi gminnej Nr 270087K Bobowa odcinek nr I w km 0+000 - 0+293 oraz odcinek nr 2 0+309 - 0+490 w miejscowości Bobowa, gmina Bobowa.</t>
  </si>
  <si>
    <t>Remont drogi gminnej nr 251042K w km 0+000,00 do 0+307,00 w miejscowości Wrzępnia, Gmina Szczurowa.</t>
  </si>
  <si>
    <t>Remont drogi gminnej K201813, w km 0+000,00-0+273,00, w miejscowości Tuchów, Gmina Tuchów</t>
  </si>
  <si>
    <t>Remont drogi gminnej nr 510434K w km od 0+000 do km 0+206 w miejscowości Laskowa, Gmina Zator</t>
  </si>
  <si>
    <t>Remont drogi gminnej 200231K - ul. Ks. Jakuba Wyrwy odcinek I w km od 3+627,00 do km 3+802,00 i odcinek II w km 3+710,00 do 3+740,00 km w miejscowości Ryglice, Gmina Ryglice</t>
  </si>
  <si>
    <t>Remont drogi gminnej nr 201186K od km 0+122,00 do km 0+318,00 (ul. Warsztatowa w Tarnowie), Miasto Tarnów</t>
  </si>
  <si>
    <t>Odbudowa drogi gminnej 270640K w km 3+765,00 - 3+845,00 wraz z odbudową obiektu mostowego w km 3+798,00 - 3+822,00 w miejscowości Zagórzany Gmina Gorlice</t>
  </si>
  <si>
    <t>Przebudowa drogi gminnej zlokalizowanej na działce o numerze ewidencyjnym 621 w miejscowości Harbutowice, Gmina Sułkowice o roboczym kilometrażu od km 0+000,00 do km 0+871,60</t>
  </si>
  <si>
    <t>Przebudowa drogi gminnej ul. Mieszka I 100632 K odcinek I w km od 0+000,00 do km 0+177,45, odcinek II od km 0+000,00 do km 0+053,56 oraz odcinek III od km 0+000,00 do km 0+016,58, w miejscowości Chrzanów, Gmina Chrzanów.</t>
  </si>
  <si>
    <t>Remont drogi gminnej nr 250246K w km 0+000 - 0+800 ( z wyłączeniem km 0+033-0+075, km 0+210-0+252, km 0+455-0+500) w miejscowości Łoniowa, Gmina Dębno</t>
  </si>
  <si>
    <t>Remont drogi gminnej nr 201615K w km 0+000 do 0+605 w miejscowości Wola Rzędzińska, Gmina Tarnów</t>
  </si>
  <si>
    <t>Remont drogi gminnej nr K 202541 w km 0+000-0+500 w miejscowości Łętowice, Gmina Wierzchosławice</t>
  </si>
  <si>
    <t xml:space="preserve">Remont drogi gminnej nr 604603K w km 0+000 - 0+300 w miejscowości Lipnica Wielka, Gmina Lipnica Wielka </t>
  </si>
  <si>
    <t>Remont drogi gminnej nr 604304K w km 0+015 - 0+295 w miejscowości Kasina Wielka, Gmina Mszana Dolna</t>
  </si>
  <si>
    <t>Przebudowa ul. Sobieskiego w Trzebini - Etap II - droga gminna nr G101057K na odcinku od km 0+224,75 do km 0+487,10, Gmina Trzebinia</t>
  </si>
  <si>
    <t>Remont drogi gminnej Nr 510093K ul. Spacerowa w km od 0+000,00 do 1+850,00 w miejscowości Osiek w Gminie Osiek</t>
  </si>
  <si>
    <t>Remont drogi gminnej nr 340488K Lipowe - Słopnice w km 0+000 - 1+635, w miejscowości Lipowe, Gmina Limanowa</t>
  </si>
  <si>
    <t>Remont drogi gminnej nr 560123K w km 0+259,00 - 1+979,00 (z wyłączeniem km 0+419-0+520) w miejscowości Gdów i Kunice, Gmina Gdów</t>
  </si>
  <si>
    <t>Remont drogi gminnej nr 420015K w km 0+000,00-km 1+511,40 w miejscowości Gliczarów Górny oraz Biały Dunajec, Gmina Biały Dunajec</t>
  </si>
  <si>
    <t>Remont drogi gminnej Podlesie-Śnieżnica nr 340127K w km 0+000 - 1+425 (z wyłączeniem w km 0+830 - 0+900) w miejscowości Wola Skrzydlańska Gmina Dobra</t>
  </si>
  <si>
    <t>Remont drogi gminnej w km od km 2+700,00 do 3+980,00 (z wyłączeniem km od 3+573,00 do 3+791,00) w miejscowości Odrowąż, Gmina Czarny Dunajec</t>
  </si>
  <si>
    <t>Remont drogi gminnej nr 291621K w odc. 1. km 0+083,3-0+481,3, odc. 2. km 0+487,0-0+692,9, odc. 3. km 0+701,5-1+100,0 w miejscowości Roztoka Wielka i Krzyżówka, Powiat Nowosądecki, Gmina Łabowa</t>
  </si>
  <si>
    <t>Remont drogi gminnej nr 160612K w km 0+000,00-0+950,00 w miejscowości Morsko w Gminie Koszyce</t>
  </si>
  <si>
    <t>Remont drogi gminnej Zawoja Zalas - Przysłop nr 441033 K w km od 1+206-1+576 oraz od 2+170-2+513 w miejscowości Zawoja i Grzechynia w Gminie Zawoja</t>
  </si>
  <si>
    <t>Remont drogi gminnej nr 294204K Stary Sącz Rondo - Gołkowice Dolne na odcinku w km 6+715,00 - 7+250,00 w miejscowości Gołkowice Dolne Gmina Stary Sącz</t>
  </si>
  <si>
    <t>Remont drogi gminnej Judy nr 340054K w km 0+000 - 0+560 ( z wyłączeniem w km 0+000 - 0+125) w miejscowości Jurków Gmina Dobra</t>
  </si>
  <si>
    <t>Remont drogi gminnej nr 2507013  w km 0+920,00 - 1+350,00 w Mochnaczce Wyżnej, Gmina Krynica-Zdrój</t>
  </si>
  <si>
    <t>Remont drogi gminnej (100137 K) w km od 0+005,50 do 0+360,70 ul. Jana Pawła II w miejscowości Jankowice, Gmina Babice, etap II</t>
  </si>
  <si>
    <t>Remont drogi gminnej nr 294154K ul. Braterstwa Ludów na odcinku w km 0+293,00 - 0+602,00 w miejscowości Stary Sącz Gmina Stary Sącz</t>
  </si>
  <si>
    <t>Przebudowa drogi Aleja Parkowa nr 364893K na odcinku w km 0+000 do 0+290 w Szczawnicy</t>
  </si>
  <si>
    <t>Przebudowa drogi gminnej ul. Lelewela nr 440762 K w km 0+000,00 - 0+055,00 i 0+055,00 - 0+248,00 w Makowie Podhalańskim, Gmina Maków Podhalański</t>
  </si>
  <si>
    <t>Remont drogi gminnej nr 270702 K w kilometrażu od 0+000,00 do 1+105,00 w miejscowości Lipinki, Gmina Lipinki</t>
  </si>
  <si>
    <t>Remont drogi gminnej nr 160600K w km 0+000,00-0+725,00 w miejscowości Łapszów w Gminie Koszyce</t>
  </si>
  <si>
    <t>Remont drogi gminnej nr 560184K w km 0+000,00 - 0+955,00 (z wyłączeniem km 0+710-0+955) w miejscowości Jaroszówka, Gmina Gdów</t>
  </si>
  <si>
    <t>Remont drogi gminnej K 120468 w km od 0+000,00 do km 0+560,00 w miejscowości Jangrot, Gmina Trzyciąż</t>
  </si>
  <si>
    <t>Remont drogi gminnej K120477 w km 1+297,00 do km 1+817,00 w miejscowości Ściborzyce, Gmina Trzyciąż</t>
  </si>
  <si>
    <t>Remont drogi gminnej Zawoja Rąbaniska nr 441057 K w km od 0+000-0+454 w miejscowości Zawoja w Gminie Zawoja</t>
  </si>
  <si>
    <t>Remont drogi gminnej nr 340312K - ul. Władysława Łokietka w km 0+001,50-0+221,50 w miejscowości Limanowa, Miasto Limanowa</t>
  </si>
  <si>
    <t>Remont drogi gminnej ''Radwanówka'' nr K 440050 w km 0+000,00 do km 0+294,00 w miejscowości Jachówka, gmina Budzów</t>
  </si>
  <si>
    <t xml:space="preserve">Remont drogi gminnej Nr 160259K relacji Kościelec - Mysławczyce w km 0+970,00 - 1+427,05 w miejscowości Kościelec, Gmina Proszowice </t>
  </si>
  <si>
    <t>Remont drogi gminnej nr 440901K, w km od 0+000,00 do km 0+450,00 w miejscowości Sucha Beskidzka, Gmina Sucha Beskidzka</t>
  </si>
  <si>
    <t>Remont drogi gminnej ''Partykówka Dolna'' nr K 440029 w km 0+000,00 do km 0+215,00 w miejscowości Budzów, gmina Budzów</t>
  </si>
  <si>
    <t>Remont drogi gminnej 180248 K Radgoszcz - Luszowice w km od 2+700 do km 4+305 wraz z remontem przepustu w km 4+287 w miejscowości Smyków i Luszowice, Gmina Radgoszcz</t>
  </si>
  <si>
    <t>Remont drogi gminnej nr K180161 w km od 0+015,00 - do km 0+515,00 w miejscowości Adamierz Gmina Olesno</t>
  </si>
  <si>
    <t>Remont drogi gminnej 270599K w km 2+010,00 - 2+466,00 w miejscowości Szymbark Gmina Gorlice</t>
  </si>
  <si>
    <t>Remont drogi gminnej nr K180175 w km od 0+010,00 - do km 0+430,00 w miejscowości Oleśnica Gmina Olesno</t>
  </si>
  <si>
    <t>07.2020-09.2020</t>
  </si>
  <si>
    <t>06.2020-07.2020</t>
  </si>
  <si>
    <t>06.2020-08.2020</t>
  </si>
  <si>
    <t>06.2020- 08.2020</t>
  </si>
  <si>
    <t>10.2020-10.2021</t>
  </si>
  <si>
    <t>05.2020-07.2020</t>
  </si>
  <si>
    <t>03.2020 - 11.2020</t>
  </si>
  <si>
    <t>1207052</t>
  </si>
  <si>
    <t>1214033</t>
  </si>
  <si>
    <t>1201072</t>
  </si>
  <si>
    <t>1216122</t>
  </si>
  <si>
    <t>1216143</t>
  </si>
  <si>
    <t>1216032</t>
  </si>
  <si>
    <t>Powiat Nowosądecki-z uwagi na wyczerpanie puli dostępnego limitu kwotę dofinansowania pomniejszono o 533.219 zł. Możliwe dofinansowanie wynikające z zastosowanego przedziału wynosi 1.937.332,00 zł</t>
  </si>
  <si>
    <t>Gmina Kościelisko-z uwagi na wyczerpanie puli dostępnego limitu kwotę dofinansowania pomniejszono o 697.748 zł. Możliwe dofinansowanie wynikające z zastosowanego przedziału wynosi 1.736.923,00 zł</t>
  </si>
  <si>
    <t>Przebudowa drogi powiatowej nr 2156k od km 0+000,00 do km 3+443,00 w miejscowości Węgrzce, Bosutów, Dziekanowice, Batowice w Gminie Zielonki</t>
  </si>
  <si>
    <r>
      <t xml:space="preserve">Remont drogi powiatowej nr 1516 K Muszyna - ul. Polna - Złockie odcinek I w km 0+111 do 0+900, odcinek II </t>
    </r>
    <r>
      <rPr>
        <b/>
        <sz val="9"/>
        <rFont val="Arial"/>
        <family val="2"/>
        <charset val="238"/>
      </rPr>
      <t xml:space="preserve">w km </t>
    </r>
    <r>
      <rPr>
        <sz val="9"/>
        <rFont val="Arial"/>
        <family val="2"/>
        <charset val="238"/>
      </rPr>
      <t>1+460 DO 1+821, odcinek III w km 2+500 do 3+400 w miejscowościach : Muszyna i Jastrzębik, Powiat Nowosądecki</t>
    </r>
  </si>
  <si>
    <t>112/G/W/N2/2019</t>
  </si>
  <si>
    <t>Przebudowa odcinka drogi gminnej klasy D nr 200602K Ołpiny - Nadole w km od 0+109,70 do 0+152,87 oraz budowa obiektu mostowego w km od 0+116,61 do 0+143,71 miejscowości Szerzyny w Gminie Szerzyny</t>
  </si>
  <si>
    <t>Remont drogi gminnej Zasadne - Faronówka K 340208 w km 0+750-1+120 w Zasadnem oraz remont przepustu w km 1+405 w Zasadnem, Gmina Kamienica</t>
  </si>
  <si>
    <t>126/G/R/N3/2019</t>
  </si>
  <si>
    <t>138/G/R/N3/2019</t>
  </si>
  <si>
    <t>125/G/R/N3/2019</t>
  </si>
  <si>
    <t>Remont drogi gminnej (ulica Główna) w km od 0+015 do km 2+140 w miejscowości Chocznia Gmina Wadowice.</t>
  </si>
  <si>
    <t>Remont drogi gminnej Nr K 470145 Izdebnik - Migówka w miejscowości Izdebnik w km 0+000,00 - 0+980,00 na długości 980mb, Gmina Lanckorona</t>
  </si>
  <si>
    <r>
      <t>Remont drogi gminnej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w km od 0+000,00 do km 0+993,00 w miejscowości Chochołów, Gmina Czarny Dunajec</t>
    </r>
  </si>
  <si>
    <t>Remont drogi gminnej nr 340668K w km 0+180,00 - 0+600,00 w miejscowości Tymbark, Gmina Tymbark</t>
  </si>
  <si>
    <r>
      <t>Remont drogi gminnej nr 340663K w km 0+900,00 - 1+130,00</t>
    </r>
    <r>
      <rPr>
        <sz val="9"/>
        <color theme="1"/>
        <rFont val="Arial"/>
        <family val="2"/>
        <charset val="238"/>
      </rPr>
      <t xml:space="preserve"> w miejscowości Piekiełko, Gmina Tymbark</t>
    </r>
  </si>
  <si>
    <r>
      <t>Przebudowa drogi gminnej nr 200437K w km</t>
    </r>
    <r>
      <rPr>
        <sz val="9"/>
        <color rgb="FFFF0000"/>
        <rFont val="Arial"/>
        <family val="2"/>
        <charset val="238"/>
      </rPr>
      <t xml:space="preserve">. </t>
    </r>
    <r>
      <rPr>
        <sz val="9"/>
        <color theme="1"/>
        <rFont val="Arial"/>
        <family val="2"/>
        <charset val="238"/>
      </rPr>
      <t>0+000-0+054,22 wraz z przebudową mostu w km 0+051,30 w miejscowości Olszyny Gmina Rzepiennik Strzyżewski</t>
    </r>
  </si>
  <si>
    <t>Remont drogi gminnej nr 271233 K odcinek I w km 0+140 - 0+490, odcinek II w km 0+550 - 0+950,00 w miejscowości Kryg, gmina Lipinki.</t>
  </si>
  <si>
    <t>Remont drogi gminnej ''Łużna - Pogwizdów za Szkołą'' w km 0+000,00 - 0+811,00 w miejscowości Łużna - Gmina Łużna.</t>
  </si>
  <si>
    <t>131/G/R/N3/2019</t>
  </si>
  <si>
    <t>42*</t>
  </si>
  <si>
    <t xml:space="preserve"> </t>
  </si>
  <si>
    <t>128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</si>
</sst>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#,##0.000"/>
  </numFmts>
  <fonts count="26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C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9" fillId="0" borderId="0" xfId="0" applyFont="1" applyFill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9" fontId="13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43" fontId="15" fillId="2" borderId="1" xfId="5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43" fontId="15" fillId="2" borderId="1" xfId="5" applyNumberFormat="1" applyFont="1" applyFill="1" applyBorder="1" applyAlignment="1">
      <alignment horizontal="right" vertical="center" wrapText="1"/>
    </xf>
    <xf numFmtId="43" fontId="17" fillId="2" borderId="1" xfId="5" applyNumberFormat="1" applyFont="1" applyFill="1" applyBorder="1" applyAlignment="1">
      <alignment horizontal="right" vertical="center" wrapText="1"/>
    </xf>
    <xf numFmtId="43" fontId="10" fillId="2" borderId="1" xfId="5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3" fontId="10" fillId="2" borderId="1" xfId="5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3" fontId="5" fillId="2" borderId="1" xfId="5" applyNumberFormat="1" applyFont="1" applyFill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1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9" fontId="16" fillId="0" borderId="0" xfId="2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9" fontId="17" fillId="2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vertical="center" wrapText="1"/>
    </xf>
    <xf numFmtId="9" fontId="10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Fill="1"/>
    <xf numFmtId="0" fontId="24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9" fontId="24" fillId="0" borderId="0" xfId="2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24" fillId="0" borderId="0" xfId="0" applyFont="1" applyFill="1" applyAlignment="1">
      <alignment wrapText="1" shrinkToFi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1" fillId="0" borderId="6" xfId="0" applyFont="1" applyFill="1" applyBorder="1" applyAlignment="1">
      <alignment vertical="center" wrapText="1"/>
    </xf>
    <xf numFmtId="4" fontId="24" fillId="0" borderId="0" xfId="0" applyNumberFormat="1" applyFont="1"/>
    <xf numFmtId="2" fontId="15" fillId="0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vertical="center" wrapText="1"/>
    </xf>
    <xf numFmtId="4" fontId="17" fillId="0" borderId="1" xfId="0" applyNumberFormat="1" applyFont="1" applyBorder="1" applyAlignment="1">
      <alignment vertical="center" wrapText="1"/>
    </xf>
    <xf numFmtId="0" fontId="24" fillId="0" borderId="0" xfId="0" applyFont="1" applyFill="1" applyAlignment="1">
      <alignment vertical="center" wrapText="1" shrinkToFit="1"/>
    </xf>
    <xf numFmtId="0" fontId="24" fillId="0" borderId="0" xfId="0" applyFont="1" applyFill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5" fillId="2" borderId="1" xfId="5" applyNumberFormat="1" applyFont="1" applyFill="1" applyBorder="1" applyAlignment="1">
      <alignment horizontal="right" vertical="center" wrapText="1"/>
    </xf>
    <xf numFmtId="2" fontId="10" fillId="2" borderId="1" xfId="5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 xr:uid="{00000000-0005-0000-0000-000001000000}"/>
    <cellStyle name="Normalny" xfId="0" builtinId="0"/>
    <cellStyle name="Normalny 2" xfId="3" xr:uid="{00000000-0005-0000-0000-000003000000}"/>
    <cellStyle name="Normalny 3" xfId="1" xr:uid="{00000000-0005-0000-0000-000004000000}"/>
    <cellStyle name="Procentowy 2" xfId="2" xr:uid="{00000000-0005-0000-0000-000005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9"/>
  <sheetViews>
    <sheetView showGridLines="0" tabSelected="1" zoomScale="80" zoomScaleNormal="80" zoomScaleSheetLayoutView="85" workbookViewId="0">
      <selection sqref="A1:A2"/>
    </sheetView>
  </sheetViews>
  <sheetFormatPr defaultColWidth="9.109375" defaultRowHeight="11.9" x14ac:dyDescent="0.25"/>
  <cols>
    <col min="1" max="1" width="5" style="105" customWidth="1"/>
    <col min="2" max="2" width="12" style="97" customWidth="1"/>
    <col min="3" max="3" width="12.44140625" style="82" customWidth="1"/>
    <col min="4" max="4" width="13.5546875" style="105" customWidth="1"/>
    <col min="5" max="5" width="10.6640625" style="105" customWidth="1"/>
    <col min="6" max="6" width="38.6640625" style="105" customWidth="1"/>
    <col min="7" max="7" width="8.6640625" style="105" customWidth="1"/>
    <col min="8" max="8" width="15.88671875" style="104" customWidth="1"/>
    <col min="9" max="9" width="15.88671875" style="105" customWidth="1"/>
    <col min="10" max="10" width="15.33203125" style="106" customWidth="1"/>
    <col min="11" max="12" width="15.33203125" style="105" customWidth="1"/>
    <col min="13" max="13" width="9.88671875" style="104" customWidth="1"/>
    <col min="14" max="17" width="15.6640625" style="105" customWidth="1"/>
    <col min="18" max="23" width="9.88671875" style="105" customWidth="1"/>
    <col min="24" max="24" width="15.6640625" style="59" customWidth="1"/>
    <col min="25" max="26" width="15.6640625" style="58" customWidth="1"/>
    <col min="27" max="27" width="15.6640625" style="59" customWidth="1"/>
    <col min="28" max="28" width="43.109375" style="60" customWidth="1"/>
    <col min="29" max="16384" width="9.109375" style="60"/>
  </cols>
  <sheetData>
    <row r="1" spans="1:27" ht="20.05" customHeight="1" x14ac:dyDescent="0.25">
      <c r="A1" s="144" t="s">
        <v>0</v>
      </c>
      <c r="B1" s="144" t="s">
        <v>1</v>
      </c>
      <c r="C1" s="148" t="s">
        <v>30</v>
      </c>
      <c r="D1" s="142" t="s">
        <v>2</v>
      </c>
      <c r="E1" s="142" t="s">
        <v>24</v>
      </c>
      <c r="F1" s="142" t="s">
        <v>3</v>
      </c>
      <c r="G1" s="144" t="s">
        <v>17</v>
      </c>
      <c r="H1" s="144" t="s">
        <v>4</v>
      </c>
      <c r="I1" s="144" t="s">
        <v>14</v>
      </c>
      <c r="J1" s="145" t="s">
        <v>5</v>
      </c>
      <c r="K1" s="144" t="s">
        <v>12</v>
      </c>
      <c r="L1" s="142" t="s">
        <v>9</v>
      </c>
      <c r="M1" s="144" t="s">
        <v>7</v>
      </c>
      <c r="N1" s="144" t="s">
        <v>8</v>
      </c>
      <c r="O1" s="144"/>
      <c r="P1" s="144"/>
      <c r="Q1" s="144"/>
      <c r="R1" s="144"/>
      <c r="S1" s="144"/>
      <c r="T1" s="144"/>
      <c r="U1" s="144"/>
      <c r="V1" s="144"/>
      <c r="W1" s="144"/>
      <c r="X1" s="58"/>
    </row>
    <row r="2" spans="1:27" ht="41.95" customHeight="1" x14ac:dyDescent="0.25">
      <c r="A2" s="144"/>
      <c r="B2" s="144"/>
      <c r="C2" s="149"/>
      <c r="D2" s="143"/>
      <c r="E2" s="143"/>
      <c r="F2" s="143"/>
      <c r="G2" s="144"/>
      <c r="H2" s="144"/>
      <c r="I2" s="144"/>
      <c r="J2" s="145"/>
      <c r="K2" s="144"/>
      <c r="L2" s="143"/>
      <c r="M2" s="144"/>
      <c r="N2" s="61">
        <v>2019</v>
      </c>
      <c r="O2" s="61">
        <v>2020</v>
      </c>
      <c r="P2" s="61">
        <v>2021</v>
      </c>
      <c r="Q2" s="61">
        <v>2022</v>
      </c>
      <c r="R2" s="61">
        <v>2023</v>
      </c>
      <c r="S2" s="61">
        <v>2024</v>
      </c>
      <c r="T2" s="61">
        <v>2025</v>
      </c>
      <c r="U2" s="61">
        <v>2026</v>
      </c>
      <c r="V2" s="61">
        <v>2027</v>
      </c>
      <c r="W2" s="61">
        <v>2028</v>
      </c>
      <c r="X2" s="58" t="s">
        <v>20</v>
      </c>
      <c r="Y2" s="58" t="s">
        <v>21</v>
      </c>
      <c r="Z2" s="58" t="s">
        <v>22</v>
      </c>
      <c r="AA2" s="62" t="s">
        <v>23</v>
      </c>
    </row>
    <row r="3" spans="1:27" ht="190.5" customHeight="1" x14ac:dyDescent="0.25">
      <c r="A3" s="34">
        <v>1</v>
      </c>
      <c r="B3" s="92" t="s">
        <v>33</v>
      </c>
      <c r="C3" s="33" t="s">
        <v>44</v>
      </c>
      <c r="D3" s="98" t="s">
        <v>45</v>
      </c>
      <c r="E3" s="92">
        <v>1206</v>
      </c>
      <c r="F3" s="99" t="s">
        <v>52</v>
      </c>
      <c r="G3" s="92" t="s">
        <v>53</v>
      </c>
      <c r="H3" s="92">
        <v>1.081</v>
      </c>
      <c r="I3" s="40" t="s">
        <v>54</v>
      </c>
      <c r="J3" s="41">
        <v>36652805.729999997</v>
      </c>
      <c r="K3" s="42">
        <v>29322243</v>
      </c>
      <c r="L3" s="41">
        <v>7330562.7299999967</v>
      </c>
      <c r="M3" s="38">
        <f>ROUND(K3/J3,4)</f>
        <v>0.8</v>
      </c>
      <c r="N3" s="41">
        <v>4398336</v>
      </c>
      <c r="O3" s="41">
        <v>15540789</v>
      </c>
      <c r="P3" s="41">
        <v>9383118</v>
      </c>
      <c r="Q3" s="63"/>
      <c r="R3" s="15"/>
      <c r="S3" s="15"/>
      <c r="T3" s="15"/>
      <c r="U3" s="15"/>
      <c r="V3" s="15"/>
      <c r="W3" s="15"/>
      <c r="X3" s="58" t="b">
        <f t="shared" ref="X3" si="0">K3=SUM(N3:W3)</f>
        <v>1</v>
      </c>
      <c r="Y3" s="64">
        <f t="shared" ref="Y3" si="1">ROUND(K3/J3,4)</f>
        <v>0.8</v>
      </c>
      <c r="Z3" s="65" t="b">
        <f t="shared" ref="Z3" si="2">Y3=M3</f>
        <v>1</v>
      </c>
      <c r="AA3" s="65" t="b">
        <f t="shared" ref="AA3" si="3">J3=K3+L3</f>
        <v>1</v>
      </c>
    </row>
    <row r="4" spans="1:27" ht="44.3" customHeight="1" x14ac:dyDescent="0.25">
      <c r="A4" s="34">
        <v>2</v>
      </c>
      <c r="B4" s="92" t="s">
        <v>34</v>
      </c>
      <c r="C4" s="33" t="s">
        <v>44</v>
      </c>
      <c r="D4" s="98" t="s">
        <v>46</v>
      </c>
      <c r="E4" s="92">
        <v>1212</v>
      </c>
      <c r="F4" s="99" t="s">
        <v>55</v>
      </c>
      <c r="G4" s="92" t="s">
        <v>56</v>
      </c>
      <c r="H4" s="92">
        <v>1.3759999999999999</v>
      </c>
      <c r="I4" s="40" t="s">
        <v>57</v>
      </c>
      <c r="J4" s="41">
        <v>4850867.59</v>
      </c>
      <c r="K4" s="42">
        <v>2425433</v>
      </c>
      <c r="L4" s="41">
        <v>2425434.59</v>
      </c>
      <c r="M4" s="38">
        <f t="shared" ref="M4:M38" si="4">ROUND(K4/J4,4)</f>
        <v>0.5</v>
      </c>
      <c r="N4" s="41">
        <v>441227</v>
      </c>
      <c r="O4" s="41">
        <v>661841</v>
      </c>
      <c r="P4" s="41">
        <v>1322365</v>
      </c>
      <c r="Q4" s="66"/>
      <c r="R4" s="15"/>
      <c r="S4" s="15"/>
      <c r="T4" s="15"/>
      <c r="U4" s="15"/>
      <c r="V4" s="15"/>
      <c r="W4" s="15"/>
      <c r="X4" s="58" t="b">
        <f t="shared" ref="X4:X48" si="5">K4=SUM(N4:W4)</f>
        <v>1</v>
      </c>
      <c r="Y4" s="64">
        <f t="shared" ref="Y4:Y44" si="6">ROUND(K4/J4,4)</f>
        <v>0.5</v>
      </c>
      <c r="Z4" s="65" t="b">
        <f t="shared" ref="Z4:Z44" si="7">Y4=M4</f>
        <v>1</v>
      </c>
      <c r="AA4" s="65" t="b">
        <f t="shared" ref="AA4:AA48" si="8">J4=K4+L4</f>
        <v>1</v>
      </c>
    </row>
    <row r="5" spans="1:27" ht="83.3" customHeight="1" x14ac:dyDescent="0.25">
      <c r="A5" s="34">
        <v>3</v>
      </c>
      <c r="B5" s="92" t="s">
        <v>35</v>
      </c>
      <c r="C5" s="33" t="s">
        <v>44</v>
      </c>
      <c r="D5" s="98" t="s">
        <v>47</v>
      </c>
      <c r="E5" s="96">
        <v>1213</v>
      </c>
      <c r="F5" s="99" t="s">
        <v>58</v>
      </c>
      <c r="G5" s="92" t="s">
        <v>56</v>
      </c>
      <c r="H5" s="92">
        <v>4.88</v>
      </c>
      <c r="I5" s="40" t="s">
        <v>59</v>
      </c>
      <c r="J5" s="41">
        <v>17006057.449999999</v>
      </c>
      <c r="K5" s="42">
        <v>8503028</v>
      </c>
      <c r="L5" s="41">
        <v>8503029.4499999993</v>
      </c>
      <c r="M5" s="38">
        <f t="shared" si="4"/>
        <v>0.5</v>
      </c>
      <c r="N5" s="41">
        <v>2108386</v>
      </c>
      <c r="O5" s="41">
        <v>3660398</v>
      </c>
      <c r="P5" s="41">
        <v>2734244</v>
      </c>
      <c r="Q5" s="66"/>
      <c r="R5" s="15"/>
      <c r="S5" s="15"/>
      <c r="T5" s="15"/>
      <c r="U5" s="15"/>
      <c r="V5" s="15"/>
      <c r="W5" s="15"/>
      <c r="X5" s="58" t="b">
        <f t="shared" si="5"/>
        <v>1</v>
      </c>
      <c r="Y5" s="64">
        <f t="shared" si="6"/>
        <v>0.5</v>
      </c>
      <c r="Z5" s="65" t="b">
        <f t="shared" si="7"/>
        <v>1</v>
      </c>
      <c r="AA5" s="65" t="b">
        <f t="shared" si="8"/>
        <v>1</v>
      </c>
    </row>
    <row r="6" spans="1:27" ht="67.650000000000006" x14ac:dyDescent="0.25">
      <c r="A6" s="34">
        <v>4</v>
      </c>
      <c r="B6" s="92" t="s">
        <v>36</v>
      </c>
      <c r="C6" s="33" t="s">
        <v>44</v>
      </c>
      <c r="D6" s="98" t="s">
        <v>47</v>
      </c>
      <c r="E6" s="96">
        <v>1213</v>
      </c>
      <c r="F6" s="99" t="s">
        <v>60</v>
      </c>
      <c r="G6" s="92" t="s">
        <v>56</v>
      </c>
      <c r="H6" s="92">
        <v>2.4119999999999999</v>
      </c>
      <c r="I6" s="40" t="s">
        <v>61</v>
      </c>
      <c r="J6" s="41">
        <v>8978194.5</v>
      </c>
      <c r="K6" s="42">
        <v>4489097</v>
      </c>
      <c r="L6" s="41">
        <v>4489097.5</v>
      </c>
      <c r="M6" s="38">
        <f t="shared" si="4"/>
        <v>0.5</v>
      </c>
      <c r="N6" s="41">
        <v>904898</v>
      </c>
      <c r="O6" s="41">
        <v>970538</v>
      </c>
      <c r="P6" s="41">
        <v>2613661</v>
      </c>
      <c r="Q6" s="63"/>
      <c r="R6" s="15"/>
      <c r="S6" s="15"/>
      <c r="T6" s="15"/>
      <c r="U6" s="15"/>
      <c r="V6" s="15"/>
      <c r="W6" s="15"/>
      <c r="X6" s="58" t="b">
        <f t="shared" si="5"/>
        <v>1</v>
      </c>
      <c r="Y6" s="64">
        <f t="shared" si="6"/>
        <v>0.5</v>
      </c>
      <c r="Z6" s="65" t="b">
        <f t="shared" si="7"/>
        <v>1</v>
      </c>
      <c r="AA6" s="65" t="b">
        <f t="shared" si="8"/>
        <v>1</v>
      </c>
    </row>
    <row r="7" spans="1:27" ht="56.35" x14ac:dyDescent="0.25">
      <c r="A7" s="34">
        <v>5</v>
      </c>
      <c r="B7" s="92" t="s">
        <v>37</v>
      </c>
      <c r="C7" s="33" t="s">
        <v>44</v>
      </c>
      <c r="D7" s="98" t="s">
        <v>48</v>
      </c>
      <c r="E7" s="96">
        <v>1217</v>
      </c>
      <c r="F7" s="99" t="s">
        <v>62</v>
      </c>
      <c r="G7" s="92" t="s">
        <v>56</v>
      </c>
      <c r="H7" s="92">
        <v>1.504</v>
      </c>
      <c r="I7" s="40" t="s">
        <v>63</v>
      </c>
      <c r="J7" s="41">
        <v>4191666.5</v>
      </c>
      <c r="K7" s="42">
        <v>2095833</v>
      </c>
      <c r="L7" s="41">
        <v>2095833.5</v>
      </c>
      <c r="M7" s="38">
        <f t="shared" si="4"/>
        <v>0.5</v>
      </c>
      <c r="N7" s="41">
        <v>692029</v>
      </c>
      <c r="O7" s="41">
        <v>1403804</v>
      </c>
      <c r="P7" s="43"/>
      <c r="Q7" s="66"/>
      <c r="R7" s="15"/>
      <c r="S7" s="15"/>
      <c r="T7" s="15"/>
      <c r="U7" s="15"/>
      <c r="V7" s="15"/>
      <c r="W7" s="15"/>
      <c r="X7" s="58" t="b">
        <f t="shared" si="5"/>
        <v>1</v>
      </c>
      <c r="Y7" s="64">
        <f t="shared" si="6"/>
        <v>0.5</v>
      </c>
      <c r="Z7" s="65" t="b">
        <f t="shared" si="7"/>
        <v>1</v>
      </c>
      <c r="AA7" s="65" t="b">
        <f t="shared" si="8"/>
        <v>1</v>
      </c>
    </row>
    <row r="8" spans="1:27" ht="40.549999999999997" customHeight="1" x14ac:dyDescent="0.25">
      <c r="A8" s="34">
        <v>6</v>
      </c>
      <c r="B8" s="92" t="s">
        <v>38</v>
      </c>
      <c r="C8" s="33" t="s">
        <v>44</v>
      </c>
      <c r="D8" s="98" t="s">
        <v>46</v>
      </c>
      <c r="E8" s="92">
        <v>1212</v>
      </c>
      <c r="F8" s="99" t="s">
        <v>64</v>
      </c>
      <c r="G8" s="92" t="s">
        <v>56</v>
      </c>
      <c r="H8" s="92">
        <v>2.7909999999999999</v>
      </c>
      <c r="I8" s="40" t="s">
        <v>65</v>
      </c>
      <c r="J8" s="41">
        <v>6725867.8300000001</v>
      </c>
      <c r="K8" s="42">
        <v>3362933</v>
      </c>
      <c r="L8" s="41">
        <v>3362934.83</v>
      </c>
      <c r="M8" s="38">
        <f t="shared" si="4"/>
        <v>0.5</v>
      </c>
      <c r="N8" s="41">
        <v>1311544</v>
      </c>
      <c r="O8" s="41">
        <v>2051389</v>
      </c>
      <c r="P8" s="43"/>
      <c r="Q8" s="66"/>
      <c r="R8" s="15"/>
      <c r="S8" s="15"/>
      <c r="T8" s="15"/>
      <c r="U8" s="15"/>
      <c r="V8" s="15"/>
      <c r="W8" s="15"/>
      <c r="X8" s="58" t="b">
        <f t="shared" si="5"/>
        <v>1</v>
      </c>
      <c r="Y8" s="64">
        <f t="shared" si="6"/>
        <v>0.5</v>
      </c>
      <c r="Z8" s="65" t="b">
        <f t="shared" si="7"/>
        <v>1</v>
      </c>
      <c r="AA8" s="65" t="b">
        <f t="shared" si="8"/>
        <v>1</v>
      </c>
    </row>
    <row r="9" spans="1:27" ht="39.799999999999997" customHeight="1" x14ac:dyDescent="0.25">
      <c r="A9" s="34">
        <v>7</v>
      </c>
      <c r="B9" s="92" t="s">
        <v>39</v>
      </c>
      <c r="C9" s="33" t="s">
        <v>44</v>
      </c>
      <c r="D9" s="98" t="s">
        <v>49</v>
      </c>
      <c r="E9" s="92">
        <v>1216</v>
      </c>
      <c r="F9" s="99" t="s">
        <v>66</v>
      </c>
      <c r="G9" s="92" t="s">
        <v>56</v>
      </c>
      <c r="H9" s="92">
        <v>0.21</v>
      </c>
      <c r="I9" s="40" t="s">
        <v>67</v>
      </c>
      <c r="J9" s="41">
        <v>1684723.48</v>
      </c>
      <c r="K9" s="42">
        <v>842361</v>
      </c>
      <c r="L9" s="41">
        <v>842362.48</v>
      </c>
      <c r="M9" s="38">
        <f t="shared" si="4"/>
        <v>0.5</v>
      </c>
      <c r="N9" s="41">
        <v>311084</v>
      </c>
      <c r="O9" s="41">
        <v>406860</v>
      </c>
      <c r="P9" s="41">
        <v>124417</v>
      </c>
      <c r="Q9" s="66"/>
      <c r="R9" s="15"/>
      <c r="S9" s="15"/>
      <c r="T9" s="15"/>
      <c r="U9" s="15"/>
      <c r="V9" s="15"/>
      <c r="W9" s="15"/>
      <c r="X9" s="58" t="b">
        <f t="shared" si="5"/>
        <v>1</v>
      </c>
      <c r="Y9" s="64">
        <f t="shared" si="6"/>
        <v>0.5</v>
      </c>
      <c r="Z9" s="65" t="b">
        <f t="shared" si="7"/>
        <v>1</v>
      </c>
      <c r="AA9" s="65" t="b">
        <f t="shared" si="8"/>
        <v>1</v>
      </c>
    </row>
    <row r="10" spans="1:27" ht="67.5" customHeight="1" x14ac:dyDescent="0.25">
      <c r="A10" s="34">
        <v>8</v>
      </c>
      <c r="B10" s="92" t="s">
        <v>40</v>
      </c>
      <c r="C10" s="33" t="s">
        <v>44</v>
      </c>
      <c r="D10" s="98" t="s">
        <v>50</v>
      </c>
      <c r="E10" s="96">
        <v>1208</v>
      </c>
      <c r="F10" s="99" t="s">
        <v>68</v>
      </c>
      <c r="G10" s="92" t="s">
        <v>56</v>
      </c>
      <c r="H10" s="92">
        <v>4.5199999999999996</v>
      </c>
      <c r="I10" s="40" t="s">
        <v>69</v>
      </c>
      <c r="J10" s="41">
        <v>2829413.38</v>
      </c>
      <c r="K10" s="42">
        <v>1414706</v>
      </c>
      <c r="L10" s="41">
        <v>1414707.38</v>
      </c>
      <c r="M10" s="38">
        <f t="shared" si="4"/>
        <v>0.5</v>
      </c>
      <c r="N10" s="41">
        <v>1358315</v>
      </c>
      <c r="O10" s="41">
        <v>56391</v>
      </c>
      <c r="P10" s="43"/>
      <c r="Q10" s="66"/>
      <c r="R10" s="15"/>
      <c r="S10" s="15"/>
      <c r="T10" s="15"/>
      <c r="U10" s="15"/>
      <c r="V10" s="15"/>
      <c r="W10" s="15"/>
      <c r="X10" s="58" t="b">
        <f t="shared" si="5"/>
        <v>1</v>
      </c>
      <c r="Y10" s="64">
        <f t="shared" si="6"/>
        <v>0.5</v>
      </c>
      <c r="Z10" s="65" t="b">
        <f t="shared" si="7"/>
        <v>1</v>
      </c>
      <c r="AA10" s="65" t="b">
        <f t="shared" si="8"/>
        <v>1</v>
      </c>
    </row>
    <row r="11" spans="1:27" ht="33.85" x14ac:dyDescent="0.25">
      <c r="A11" s="34">
        <v>9</v>
      </c>
      <c r="B11" s="92" t="s">
        <v>41</v>
      </c>
      <c r="C11" s="33" t="s">
        <v>44</v>
      </c>
      <c r="D11" s="98" t="s">
        <v>48</v>
      </c>
      <c r="E11" s="96">
        <v>1217</v>
      </c>
      <c r="F11" s="99" t="s">
        <v>70</v>
      </c>
      <c r="G11" s="92" t="s">
        <v>56</v>
      </c>
      <c r="H11" s="92">
        <v>0.754</v>
      </c>
      <c r="I11" s="40" t="s">
        <v>63</v>
      </c>
      <c r="J11" s="41">
        <v>2954755.08</v>
      </c>
      <c r="K11" s="42">
        <v>1477377</v>
      </c>
      <c r="L11" s="41">
        <v>1477378.08</v>
      </c>
      <c r="M11" s="38">
        <f t="shared" si="4"/>
        <v>0.5</v>
      </c>
      <c r="N11" s="41">
        <v>50000</v>
      </c>
      <c r="O11" s="41">
        <v>1427377</v>
      </c>
      <c r="P11" s="43"/>
      <c r="Q11" s="66"/>
      <c r="R11" s="15"/>
      <c r="S11" s="15"/>
      <c r="T11" s="15"/>
      <c r="U11" s="15"/>
      <c r="V11" s="15"/>
      <c r="W11" s="15"/>
      <c r="X11" s="58" t="b">
        <f t="shared" si="5"/>
        <v>1</v>
      </c>
      <c r="Y11" s="64">
        <f t="shared" si="6"/>
        <v>0.5</v>
      </c>
      <c r="Z11" s="65" t="b">
        <f t="shared" si="7"/>
        <v>1</v>
      </c>
      <c r="AA11" s="65" t="b">
        <f t="shared" si="8"/>
        <v>1</v>
      </c>
    </row>
    <row r="12" spans="1:27" ht="56.35" x14ac:dyDescent="0.25">
      <c r="A12" s="34">
        <v>10</v>
      </c>
      <c r="B12" s="92" t="s">
        <v>42</v>
      </c>
      <c r="C12" s="33" t="s">
        <v>44</v>
      </c>
      <c r="D12" s="98" t="s">
        <v>51</v>
      </c>
      <c r="E12" s="96">
        <v>1218</v>
      </c>
      <c r="F12" s="99" t="s">
        <v>71</v>
      </c>
      <c r="G12" s="92" t="s">
        <v>56</v>
      </c>
      <c r="H12" s="92">
        <v>0.64200000000000002</v>
      </c>
      <c r="I12" s="40" t="s">
        <v>72</v>
      </c>
      <c r="J12" s="41">
        <v>11182767.449999999</v>
      </c>
      <c r="K12" s="42">
        <v>6709660</v>
      </c>
      <c r="L12" s="41">
        <v>4473107.4499999993</v>
      </c>
      <c r="M12" s="38">
        <f t="shared" si="4"/>
        <v>0.6</v>
      </c>
      <c r="N12" s="41">
        <v>1300282</v>
      </c>
      <c r="O12" s="41">
        <v>5409378</v>
      </c>
      <c r="P12" s="43"/>
      <c r="Q12" s="63"/>
      <c r="R12" s="15"/>
      <c r="S12" s="15"/>
      <c r="T12" s="15"/>
      <c r="U12" s="15"/>
      <c r="V12" s="15"/>
      <c r="W12" s="15"/>
      <c r="X12" s="58" t="b">
        <f t="shared" si="5"/>
        <v>1</v>
      </c>
      <c r="Y12" s="64">
        <f t="shared" si="6"/>
        <v>0.6</v>
      </c>
      <c r="Z12" s="65" t="b">
        <f t="shared" si="7"/>
        <v>1</v>
      </c>
      <c r="AA12" s="65" t="b">
        <f t="shared" si="8"/>
        <v>1</v>
      </c>
    </row>
    <row r="13" spans="1:27" ht="45.1" x14ac:dyDescent="0.25">
      <c r="A13" s="34">
        <v>11</v>
      </c>
      <c r="B13" s="92" t="s">
        <v>43</v>
      </c>
      <c r="C13" s="33" t="s">
        <v>44</v>
      </c>
      <c r="D13" s="98" t="s">
        <v>48</v>
      </c>
      <c r="E13" s="96">
        <v>1217</v>
      </c>
      <c r="F13" s="99" t="s">
        <v>73</v>
      </c>
      <c r="G13" s="92" t="s">
        <v>74</v>
      </c>
      <c r="H13" s="92">
        <v>8.3879999999999999</v>
      </c>
      <c r="I13" s="40" t="s">
        <v>75</v>
      </c>
      <c r="J13" s="41">
        <v>8047806.21</v>
      </c>
      <c r="K13" s="42">
        <v>4023902</v>
      </c>
      <c r="L13" s="41">
        <v>4023904.21</v>
      </c>
      <c r="M13" s="38">
        <f t="shared" si="4"/>
        <v>0.5</v>
      </c>
      <c r="N13" s="41">
        <v>1388373</v>
      </c>
      <c r="O13" s="41">
        <v>1832132</v>
      </c>
      <c r="P13" s="41">
        <v>803397</v>
      </c>
      <c r="Q13" s="63"/>
      <c r="R13" s="15"/>
      <c r="S13" s="15"/>
      <c r="T13" s="15"/>
      <c r="U13" s="15"/>
      <c r="V13" s="15"/>
      <c r="W13" s="15"/>
      <c r="X13" s="58" t="b">
        <f t="shared" si="5"/>
        <v>1</v>
      </c>
      <c r="Y13" s="64">
        <f t="shared" si="6"/>
        <v>0.5</v>
      </c>
      <c r="Z13" s="65" t="b">
        <f t="shared" si="7"/>
        <v>1</v>
      </c>
      <c r="AA13" s="65" t="b">
        <f t="shared" si="8"/>
        <v>1</v>
      </c>
    </row>
    <row r="14" spans="1:27" ht="33.85" x14ac:dyDescent="0.25">
      <c r="A14" s="34">
        <v>12</v>
      </c>
      <c r="B14" s="92" t="s">
        <v>150</v>
      </c>
      <c r="C14" s="33" t="s">
        <v>231</v>
      </c>
      <c r="D14" s="99" t="s">
        <v>45</v>
      </c>
      <c r="E14" s="96">
        <v>1206</v>
      </c>
      <c r="F14" s="99" t="s">
        <v>765</v>
      </c>
      <c r="G14" s="92" t="s">
        <v>56</v>
      </c>
      <c r="H14" s="92">
        <v>3.4430000000000001</v>
      </c>
      <c r="I14" s="40" t="s">
        <v>212</v>
      </c>
      <c r="J14" s="41">
        <v>12797234.91</v>
      </c>
      <c r="K14" s="42">
        <f>ROUNDDOWN(J14*M14,0)</f>
        <v>10237787</v>
      </c>
      <c r="L14" s="41">
        <f>J14-K14</f>
        <v>2559447.91</v>
      </c>
      <c r="M14" s="38">
        <v>0.8</v>
      </c>
      <c r="N14" s="138">
        <v>0</v>
      </c>
      <c r="O14" s="41">
        <v>6961695</v>
      </c>
      <c r="P14" s="41">
        <v>3276092</v>
      </c>
      <c r="Q14" s="43"/>
      <c r="R14" s="15"/>
      <c r="S14" s="15"/>
      <c r="T14" s="15"/>
      <c r="U14" s="15"/>
      <c r="V14" s="15"/>
      <c r="W14" s="15"/>
      <c r="X14" s="58" t="b">
        <f t="shared" si="5"/>
        <v>1</v>
      </c>
      <c r="Y14" s="64">
        <f t="shared" si="6"/>
        <v>0.8</v>
      </c>
      <c r="Z14" s="65" t="b">
        <f t="shared" si="7"/>
        <v>1</v>
      </c>
      <c r="AA14" s="65" t="b">
        <f t="shared" si="8"/>
        <v>1</v>
      </c>
    </row>
    <row r="15" spans="1:27" ht="33.85" x14ac:dyDescent="0.25">
      <c r="A15" s="34">
        <v>13</v>
      </c>
      <c r="B15" s="92" t="s">
        <v>151</v>
      </c>
      <c r="C15" s="33" t="s">
        <v>231</v>
      </c>
      <c r="D15" s="99" t="s">
        <v>45</v>
      </c>
      <c r="E15" s="96">
        <v>1206</v>
      </c>
      <c r="F15" s="99" t="s">
        <v>208</v>
      </c>
      <c r="G15" s="92" t="s">
        <v>56</v>
      </c>
      <c r="H15" s="92">
        <v>1.363</v>
      </c>
      <c r="I15" s="40" t="s">
        <v>212</v>
      </c>
      <c r="J15" s="41">
        <v>4693520.63</v>
      </c>
      <c r="K15" s="42">
        <f>ROUNDDOWN(J15*M15,0)</f>
        <v>2863047</v>
      </c>
      <c r="L15" s="41">
        <f>J15-K15</f>
        <v>1830473.63</v>
      </c>
      <c r="M15" s="38">
        <v>0.61</v>
      </c>
      <c r="N15" s="138">
        <v>0</v>
      </c>
      <c r="O15" s="41">
        <v>2155264</v>
      </c>
      <c r="P15" s="41">
        <v>707783</v>
      </c>
      <c r="Q15" s="43"/>
      <c r="R15" s="15"/>
      <c r="S15" s="15"/>
      <c r="T15" s="15"/>
      <c r="U15" s="15"/>
      <c r="V15" s="15"/>
      <c r="W15" s="15"/>
      <c r="X15" s="58" t="b">
        <f t="shared" si="5"/>
        <v>1</v>
      </c>
      <c r="Y15" s="64">
        <f t="shared" si="6"/>
        <v>0.61</v>
      </c>
      <c r="Z15" s="65" t="b">
        <f t="shared" si="7"/>
        <v>1</v>
      </c>
      <c r="AA15" s="65" t="b">
        <f t="shared" si="8"/>
        <v>1</v>
      </c>
    </row>
    <row r="16" spans="1:27" ht="56.35" x14ac:dyDescent="0.25">
      <c r="A16" s="34">
        <v>14</v>
      </c>
      <c r="B16" s="92" t="s">
        <v>152</v>
      </c>
      <c r="C16" s="33" t="s">
        <v>231</v>
      </c>
      <c r="D16" s="99" t="s">
        <v>177</v>
      </c>
      <c r="E16" s="96">
        <v>1207</v>
      </c>
      <c r="F16" s="99" t="s">
        <v>187</v>
      </c>
      <c r="G16" s="92" t="s">
        <v>56</v>
      </c>
      <c r="H16" s="92">
        <v>6.6379999999999999</v>
      </c>
      <c r="I16" s="40" t="s">
        <v>213</v>
      </c>
      <c r="J16" s="41">
        <v>22722919.140000001</v>
      </c>
      <c r="K16" s="42">
        <v>11361459</v>
      </c>
      <c r="L16" s="41">
        <v>11361460.140000001</v>
      </c>
      <c r="M16" s="38">
        <f t="shared" si="4"/>
        <v>0.5</v>
      </c>
      <c r="N16" s="138">
        <v>0</v>
      </c>
      <c r="O16" s="41">
        <v>2757251</v>
      </c>
      <c r="P16" s="41">
        <v>2629801</v>
      </c>
      <c r="Q16" s="41">
        <v>5974407</v>
      </c>
      <c r="R16" s="15"/>
      <c r="S16" s="15"/>
      <c r="T16" s="15"/>
      <c r="U16" s="15"/>
      <c r="V16" s="15"/>
      <c r="W16" s="15"/>
      <c r="X16" s="58" t="b">
        <f t="shared" si="5"/>
        <v>1</v>
      </c>
      <c r="Y16" s="64">
        <f t="shared" si="6"/>
        <v>0.5</v>
      </c>
      <c r="Z16" s="65" t="b">
        <f t="shared" si="7"/>
        <v>1</v>
      </c>
      <c r="AA16" s="65" t="b">
        <f t="shared" si="8"/>
        <v>1</v>
      </c>
    </row>
    <row r="17" spans="1:27" ht="56.35" x14ac:dyDescent="0.25">
      <c r="A17" s="34">
        <v>15</v>
      </c>
      <c r="B17" s="92" t="s">
        <v>153</v>
      </c>
      <c r="C17" s="33" t="s">
        <v>231</v>
      </c>
      <c r="D17" s="99" t="s">
        <v>178</v>
      </c>
      <c r="E17" s="96">
        <v>1201</v>
      </c>
      <c r="F17" s="99" t="s">
        <v>188</v>
      </c>
      <c r="G17" s="92" t="s">
        <v>56</v>
      </c>
      <c r="H17" s="92">
        <v>1.456</v>
      </c>
      <c r="I17" s="40" t="s">
        <v>214</v>
      </c>
      <c r="J17" s="41">
        <v>4813264.8099999996</v>
      </c>
      <c r="K17" s="42">
        <v>2406632</v>
      </c>
      <c r="L17" s="41">
        <v>2406632.8099999996</v>
      </c>
      <c r="M17" s="38">
        <f t="shared" si="4"/>
        <v>0.5</v>
      </c>
      <c r="N17" s="138">
        <v>0</v>
      </c>
      <c r="O17" s="41">
        <v>1435915</v>
      </c>
      <c r="P17" s="41">
        <v>970717</v>
      </c>
      <c r="Q17" s="43"/>
      <c r="R17" s="15"/>
      <c r="S17" s="15"/>
      <c r="T17" s="15"/>
      <c r="U17" s="15"/>
      <c r="V17" s="15"/>
      <c r="W17" s="15"/>
      <c r="X17" s="58" t="b">
        <f t="shared" si="5"/>
        <v>1</v>
      </c>
      <c r="Y17" s="64">
        <f t="shared" si="6"/>
        <v>0.5</v>
      </c>
      <c r="Z17" s="65" t="b">
        <f t="shared" si="7"/>
        <v>1</v>
      </c>
      <c r="AA17" s="65" t="b">
        <f t="shared" si="8"/>
        <v>1</v>
      </c>
    </row>
    <row r="18" spans="1:27" ht="45.1" x14ac:dyDescent="0.25">
      <c r="A18" s="32">
        <v>16</v>
      </c>
      <c r="B18" s="93" t="s">
        <v>154</v>
      </c>
      <c r="C18" s="31" t="s">
        <v>232</v>
      </c>
      <c r="D18" s="100" t="s">
        <v>179</v>
      </c>
      <c r="E18" s="93">
        <v>1211</v>
      </c>
      <c r="F18" s="101" t="s">
        <v>189</v>
      </c>
      <c r="G18" s="94" t="s">
        <v>53</v>
      </c>
      <c r="H18" s="92">
        <v>1.43</v>
      </c>
      <c r="I18" s="47" t="s">
        <v>215</v>
      </c>
      <c r="J18" s="43">
        <v>5265872.96</v>
      </c>
      <c r="K18" s="48">
        <v>2632936</v>
      </c>
      <c r="L18" s="43">
        <v>2632936.96</v>
      </c>
      <c r="M18" s="49">
        <f t="shared" si="4"/>
        <v>0.5</v>
      </c>
      <c r="N18" s="139">
        <v>0</v>
      </c>
      <c r="O18" s="43">
        <v>2632936</v>
      </c>
      <c r="P18" s="43"/>
      <c r="Q18" s="43"/>
      <c r="R18" s="15"/>
      <c r="S18" s="15"/>
      <c r="T18" s="15"/>
      <c r="U18" s="15"/>
      <c r="V18" s="15"/>
      <c r="W18" s="15"/>
      <c r="X18" s="58" t="b">
        <f t="shared" si="5"/>
        <v>1</v>
      </c>
      <c r="Y18" s="64">
        <f t="shared" si="6"/>
        <v>0.5</v>
      </c>
      <c r="Z18" s="65" t="b">
        <f t="shared" si="7"/>
        <v>1</v>
      </c>
      <c r="AA18" s="65" t="b">
        <f t="shared" si="8"/>
        <v>1</v>
      </c>
    </row>
    <row r="19" spans="1:27" ht="45.1" x14ac:dyDescent="0.25">
      <c r="A19" s="34">
        <v>17</v>
      </c>
      <c r="B19" s="92" t="s">
        <v>155</v>
      </c>
      <c r="C19" s="33" t="s">
        <v>231</v>
      </c>
      <c r="D19" s="99" t="s">
        <v>180</v>
      </c>
      <c r="E19" s="92">
        <v>1202</v>
      </c>
      <c r="F19" s="99" t="s">
        <v>190</v>
      </c>
      <c r="G19" s="92" t="s">
        <v>56</v>
      </c>
      <c r="H19" s="92">
        <v>5.1840000000000002</v>
      </c>
      <c r="I19" s="40" t="s">
        <v>216</v>
      </c>
      <c r="J19" s="41">
        <v>4978357.3499999996</v>
      </c>
      <c r="K19" s="42">
        <v>3733768</v>
      </c>
      <c r="L19" s="41">
        <v>1244589.3499999996</v>
      </c>
      <c r="M19" s="38">
        <v>0.75</v>
      </c>
      <c r="N19" s="138">
        <v>0</v>
      </c>
      <c r="O19" s="41">
        <v>1135508</v>
      </c>
      <c r="P19" s="41">
        <v>2598260</v>
      </c>
      <c r="Q19" s="43"/>
      <c r="R19" s="15"/>
      <c r="S19" s="15"/>
      <c r="T19" s="15"/>
      <c r="U19" s="15"/>
      <c r="V19" s="15"/>
      <c r="W19" s="15"/>
      <c r="X19" s="58" t="b">
        <f t="shared" si="5"/>
        <v>1</v>
      </c>
      <c r="Y19" s="64">
        <f t="shared" si="6"/>
        <v>0.75</v>
      </c>
      <c r="Z19" s="65" t="b">
        <f t="shared" si="7"/>
        <v>1</v>
      </c>
      <c r="AA19" s="65" t="b">
        <f t="shared" si="8"/>
        <v>1</v>
      </c>
    </row>
    <row r="20" spans="1:27" ht="79.55" customHeight="1" x14ac:dyDescent="0.25">
      <c r="A20" s="34">
        <v>18</v>
      </c>
      <c r="B20" s="92" t="s">
        <v>156</v>
      </c>
      <c r="C20" s="33" t="s">
        <v>231</v>
      </c>
      <c r="D20" s="99" t="s">
        <v>46</v>
      </c>
      <c r="E20" s="92">
        <v>1212</v>
      </c>
      <c r="F20" s="99" t="s">
        <v>191</v>
      </c>
      <c r="G20" s="92" t="s">
        <v>56</v>
      </c>
      <c r="H20" s="92">
        <v>5.1550000000000002</v>
      </c>
      <c r="I20" s="40" t="s">
        <v>213</v>
      </c>
      <c r="J20" s="41">
        <v>12115536.890000001</v>
      </c>
      <c r="K20" s="42">
        <v>6057768</v>
      </c>
      <c r="L20" s="41">
        <v>6057768.8900000006</v>
      </c>
      <c r="M20" s="38">
        <f t="shared" si="4"/>
        <v>0.5</v>
      </c>
      <c r="N20" s="138">
        <v>0</v>
      </c>
      <c r="O20" s="41">
        <v>250000</v>
      </c>
      <c r="P20" s="41">
        <v>2903884</v>
      </c>
      <c r="Q20" s="41">
        <v>2903884</v>
      </c>
      <c r="R20" s="15"/>
      <c r="S20" s="15"/>
      <c r="T20" s="15"/>
      <c r="U20" s="15"/>
      <c r="V20" s="15"/>
      <c r="W20" s="15"/>
      <c r="X20" s="58" t="b">
        <f t="shared" si="5"/>
        <v>1</v>
      </c>
      <c r="Y20" s="64">
        <f t="shared" si="6"/>
        <v>0.5</v>
      </c>
      <c r="Z20" s="65" t="b">
        <f t="shared" si="7"/>
        <v>1</v>
      </c>
      <c r="AA20" s="65" t="b">
        <f t="shared" si="8"/>
        <v>1</v>
      </c>
    </row>
    <row r="21" spans="1:27" ht="51.85" customHeight="1" x14ac:dyDescent="0.25">
      <c r="A21" s="34">
        <v>19</v>
      </c>
      <c r="B21" s="92" t="s">
        <v>157</v>
      </c>
      <c r="C21" s="33" t="s">
        <v>231</v>
      </c>
      <c r="D21" s="99" t="s">
        <v>177</v>
      </c>
      <c r="E21" s="92">
        <v>1207</v>
      </c>
      <c r="F21" s="99" t="s">
        <v>192</v>
      </c>
      <c r="G21" s="92" t="s">
        <v>56</v>
      </c>
      <c r="H21" s="92">
        <v>2.2090000000000001</v>
      </c>
      <c r="I21" s="40" t="s">
        <v>217</v>
      </c>
      <c r="J21" s="41">
        <v>6628478.5499999998</v>
      </c>
      <c r="K21" s="42">
        <v>3314238</v>
      </c>
      <c r="L21" s="41">
        <v>3314240.55</v>
      </c>
      <c r="M21" s="38">
        <f t="shared" si="4"/>
        <v>0.5</v>
      </c>
      <c r="N21" s="138">
        <v>0</v>
      </c>
      <c r="O21" s="41">
        <v>1657119</v>
      </c>
      <c r="P21" s="41">
        <v>1657119</v>
      </c>
      <c r="Q21" s="43"/>
      <c r="R21" s="15"/>
      <c r="S21" s="15"/>
      <c r="T21" s="15"/>
      <c r="U21" s="15"/>
      <c r="V21" s="15"/>
      <c r="W21" s="15"/>
      <c r="X21" s="58" t="b">
        <f t="shared" si="5"/>
        <v>1</v>
      </c>
      <c r="Y21" s="64">
        <f t="shared" si="6"/>
        <v>0.5</v>
      </c>
      <c r="Z21" s="65" t="b">
        <f t="shared" si="7"/>
        <v>1</v>
      </c>
      <c r="AA21" s="65" t="b">
        <f t="shared" si="8"/>
        <v>1</v>
      </c>
    </row>
    <row r="22" spans="1:27" ht="45.1" x14ac:dyDescent="0.25">
      <c r="A22" s="32">
        <v>20</v>
      </c>
      <c r="B22" s="94" t="s">
        <v>158</v>
      </c>
      <c r="C22" s="31" t="s">
        <v>232</v>
      </c>
      <c r="D22" s="100" t="s">
        <v>179</v>
      </c>
      <c r="E22" s="93">
        <v>1211</v>
      </c>
      <c r="F22" s="101" t="s">
        <v>193</v>
      </c>
      <c r="G22" s="94" t="s">
        <v>53</v>
      </c>
      <c r="H22" s="92">
        <v>0.25</v>
      </c>
      <c r="I22" s="47" t="s">
        <v>218</v>
      </c>
      <c r="J22" s="43">
        <v>5647164</v>
      </c>
      <c r="K22" s="48">
        <v>2823582</v>
      </c>
      <c r="L22" s="43">
        <v>2823582</v>
      </c>
      <c r="M22" s="49">
        <f t="shared" si="4"/>
        <v>0.5</v>
      </c>
      <c r="N22" s="139">
        <v>0</v>
      </c>
      <c r="O22" s="43">
        <v>2823582</v>
      </c>
      <c r="P22" s="43"/>
      <c r="Q22" s="43"/>
      <c r="R22" s="15"/>
      <c r="S22" s="15"/>
      <c r="T22" s="15"/>
      <c r="U22" s="15"/>
      <c r="V22" s="15"/>
      <c r="W22" s="15"/>
      <c r="X22" s="58" t="b">
        <f t="shared" si="5"/>
        <v>1</v>
      </c>
      <c r="Y22" s="64">
        <f t="shared" si="6"/>
        <v>0.5</v>
      </c>
      <c r="Z22" s="65" t="b">
        <f t="shared" si="7"/>
        <v>1</v>
      </c>
      <c r="AA22" s="65" t="b">
        <f t="shared" si="8"/>
        <v>1</v>
      </c>
    </row>
    <row r="23" spans="1:27" ht="102.05" customHeight="1" x14ac:dyDescent="0.25">
      <c r="A23" s="32">
        <v>21</v>
      </c>
      <c r="B23" s="93" t="s">
        <v>159</v>
      </c>
      <c r="C23" s="31" t="s">
        <v>232</v>
      </c>
      <c r="D23" s="100" t="s">
        <v>181</v>
      </c>
      <c r="E23" s="93">
        <v>1209</v>
      </c>
      <c r="F23" s="101" t="s">
        <v>194</v>
      </c>
      <c r="G23" s="94" t="s">
        <v>56</v>
      </c>
      <c r="H23" s="92">
        <v>1.66</v>
      </c>
      <c r="I23" s="47" t="s">
        <v>219</v>
      </c>
      <c r="J23" s="43">
        <v>3597750</v>
      </c>
      <c r="K23" s="48">
        <v>1798875</v>
      </c>
      <c r="L23" s="43">
        <v>1798875</v>
      </c>
      <c r="M23" s="49">
        <f t="shared" si="4"/>
        <v>0.5</v>
      </c>
      <c r="N23" s="139">
        <v>0</v>
      </c>
      <c r="O23" s="43">
        <v>1798875</v>
      </c>
      <c r="P23" s="43"/>
      <c r="Q23" s="43"/>
      <c r="R23" s="15"/>
      <c r="S23" s="15"/>
      <c r="T23" s="15"/>
      <c r="U23" s="15"/>
      <c r="V23" s="15"/>
      <c r="W23" s="15"/>
      <c r="X23" s="58" t="b">
        <f t="shared" si="5"/>
        <v>1</v>
      </c>
      <c r="Y23" s="64">
        <f t="shared" si="6"/>
        <v>0.5</v>
      </c>
      <c r="Z23" s="65" t="b">
        <f t="shared" si="7"/>
        <v>1</v>
      </c>
      <c r="AA23" s="65" t="b">
        <f t="shared" si="8"/>
        <v>1</v>
      </c>
    </row>
    <row r="24" spans="1:27" ht="45.1" x14ac:dyDescent="0.25">
      <c r="A24" s="32">
        <v>22</v>
      </c>
      <c r="B24" s="93" t="s">
        <v>160</v>
      </c>
      <c r="C24" s="31" t="s">
        <v>232</v>
      </c>
      <c r="D24" s="100" t="s">
        <v>182</v>
      </c>
      <c r="E24" s="93">
        <v>1215</v>
      </c>
      <c r="F24" s="101" t="s">
        <v>209</v>
      </c>
      <c r="G24" s="94" t="s">
        <v>53</v>
      </c>
      <c r="H24" s="92">
        <v>0.59699999999999998</v>
      </c>
      <c r="I24" s="47" t="s">
        <v>220</v>
      </c>
      <c r="J24" s="43">
        <v>986077.68</v>
      </c>
      <c r="K24" s="48">
        <v>493038</v>
      </c>
      <c r="L24" s="43">
        <v>493039.68000000005</v>
      </c>
      <c r="M24" s="49">
        <f t="shared" si="4"/>
        <v>0.5</v>
      </c>
      <c r="N24" s="139">
        <v>0</v>
      </c>
      <c r="O24" s="43">
        <v>493038</v>
      </c>
      <c r="P24" s="43"/>
      <c r="Q24" s="43"/>
      <c r="R24" s="15"/>
      <c r="S24" s="15"/>
      <c r="T24" s="15"/>
      <c r="U24" s="15"/>
      <c r="V24" s="15"/>
      <c r="W24" s="15"/>
      <c r="X24" s="58" t="b">
        <f t="shared" si="5"/>
        <v>1</v>
      </c>
      <c r="Y24" s="64">
        <f t="shared" si="6"/>
        <v>0.5</v>
      </c>
      <c r="Z24" s="65" t="b">
        <f t="shared" si="7"/>
        <v>1</v>
      </c>
      <c r="AA24" s="65" t="b">
        <f t="shared" si="8"/>
        <v>1</v>
      </c>
    </row>
    <row r="25" spans="1:27" ht="78.900000000000006" x14ac:dyDescent="0.25">
      <c r="A25" s="32">
        <v>23</v>
      </c>
      <c r="B25" s="93" t="s">
        <v>161</v>
      </c>
      <c r="C25" s="31" t="s">
        <v>232</v>
      </c>
      <c r="D25" s="100" t="s">
        <v>182</v>
      </c>
      <c r="E25" s="93">
        <v>1215</v>
      </c>
      <c r="F25" s="101" t="s">
        <v>210</v>
      </c>
      <c r="G25" s="94" t="s">
        <v>56</v>
      </c>
      <c r="H25" s="92">
        <v>2.8580000000000001</v>
      </c>
      <c r="I25" s="47" t="s">
        <v>221</v>
      </c>
      <c r="J25" s="43">
        <v>4800640.3099999996</v>
      </c>
      <c r="K25" s="48">
        <v>2400320</v>
      </c>
      <c r="L25" s="43">
        <v>2400320.3099999996</v>
      </c>
      <c r="M25" s="49">
        <f t="shared" si="4"/>
        <v>0.5</v>
      </c>
      <c r="N25" s="139">
        <v>0</v>
      </c>
      <c r="O25" s="43">
        <v>2400320</v>
      </c>
      <c r="P25" s="43"/>
      <c r="Q25" s="43"/>
      <c r="R25" s="15"/>
      <c r="S25" s="15"/>
      <c r="T25" s="15"/>
      <c r="U25" s="15"/>
      <c r="V25" s="15"/>
      <c r="W25" s="15"/>
      <c r="X25" s="58" t="b">
        <f t="shared" si="5"/>
        <v>1</v>
      </c>
      <c r="Y25" s="64">
        <f t="shared" si="6"/>
        <v>0.5</v>
      </c>
      <c r="Z25" s="65" t="b">
        <f t="shared" si="7"/>
        <v>1</v>
      </c>
      <c r="AA25" s="65" t="b">
        <f t="shared" si="8"/>
        <v>1</v>
      </c>
    </row>
    <row r="26" spans="1:27" ht="33.85" x14ac:dyDescent="0.25">
      <c r="A26" s="32">
        <v>24</v>
      </c>
      <c r="B26" s="93" t="s">
        <v>162</v>
      </c>
      <c r="C26" s="31" t="s">
        <v>232</v>
      </c>
      <c r="D26" s="100" t="s">
        <v>183</v>
      </c>
      <c r="E26" s="93">
        <v>1203</v>
      </c>
      <c r="F26" s="101" t="s">
        <v>195</v>
      </c>
      <c r="G26" s="94" t="s">
        <v>56</v>
      </c>
      <c r="H26" s="92">
        <v>1.079</v>
      </c>
      <c r="I26" s="47" t="s">
        <v>219</v>
      </c>
      <c r="J26" s="43">
        <v>2669437.09</v>
      </c>
      <c r="K26" s="48">
        <v>1334718</v>
      </c>
      <c r="L26" s="43">
        <v>1334719.0899999999</v>
      </c>
      <c r="M26" s="49">
        <f t="shared" si="4"/>
        <v>0.5</v>
      </c>
      <c r="N26" s="139">
        <v>0</v>
      </c>
      <c r="O26" s="43">
        <v>1334718</v>
      </c>
      <c r="P26" s="43"/>
      <c r="Q26" s="43"/>
      <c r="R26" s="15"/>
      <c r="S26" s="15"/>
      <c r="T26" s="15"/>
      <c r="U26" s="15"/>
      <c r="V26" s="15"/>
      <c r="W26" s="15"/>
      <c r="X26" s="58" t="b">
        <f t="shared" si="5"/>
        <v>1</v>
      </c>
      <c r="Y26" s="64">
        <f t="shared" si="6"/>
        <v>0.5</v>
      </c>
      <c r="Z26" s="65" t="b">
        <f t="shared" si="7"/>
        <v>1</v>
      </c>
      <c r="AA26" s="65" t="b">
        <f t="shared" si="8"/>
        <v>1</v>
      </c>
    </row>
    <row r="27" spans="1:27" ht="112.7" x14ac:dyDescent="0.25">
      <c r="A27" s="34">
        <v>25</v>
      </c>
      <c r="B27" s="92" t="s">
        <v>163</v>
      </c>
      <c r="C27" s="33" t="s">
        <v>231</v>
      </c>
      <c r="D27" s="99" t="s">
        <v>49</v>
      </c>
      <c r="E27" s="92">
        <v>1216</v>
      </c>
      <c r="F27" s="99" t="s">
        <v>196</v>
      </c>
      <c r="G27" s="92" t="s">
        <v>74</v>
      </c>
      <c r="H27" s="92">
        <v>17.117000000000001</v>
      </c>
      <c r="I27" s="40" t="s">
        <v>222</v>
      </c>
      <c r="J27" s="41">
        <v>10751398.51</v>
      </c>
      <c r="K27" s="42">
        <v>5375698</v>
      </c>
      <c r="L27" s="41">
        <v>5375700.5099999998</v>
      </c>
      <c r="M27" s="38">
        <f t="shared" si="4"/>
        <v>0.5</v>
      </c>
      <c r="N27" s="138">
        <v>0</v>
      </c>
      <c r="O27" s="41">
        <v>2687849</v>
      </c>
      <c r="P27" s="41">
        <v>2687849</v>
      </c>
      <c r="Q27" s="43"/>
      <c r="R27" s="15"/>
      <c r="S27" s="15"/>
      <c r="T27" s="15"/>
      <c r="U27" s="15"/>
      <c r="V27" s="15"/>
      <c r="W27" s="15"/>
      <c r="X27" s="58" t="b">
        <f t="shared" si="5"/>
        <v>1</v>
      </c>
      <c r="Y27" s="64">
        <f t="shared" si="6"/>
        <v>0.5</v>
      </c>
      <c r="Z27" s="65" t="b">
        <f t="shared" si="7"/>
        <v>1</v>
      </c>
      <c r="AA27" s="65" t="b">
        <f t="shared" si="8"/>
        <v>1</v>
      </c>
    </row>
    <row r="28" spans="1:27" ht="33.85" x14ac:dyDescent="0.25">
      <c r="A28" s="32">
        <v>26</v>
      </c>
      <c r="B28" s="93" t="s">
        <v>164</v>
      </c>
      <c r="C28" s="31" t="s">
        <v>232</v>
      </c>
      <c r="D28" s="100" t="s">
        <v>178</v>
      </c>
      <c r="E28" s="93">
        <v>1201</v>
      </c>
      <c r="F28" s="101" t="s">
        <v>197</v>
      </c>
      <c r="G28" s="94" t="s">
        <v>56</v>
      </c>
      <c r="H28" s="92">
        <v>0.80800000000000005</v>
      </c>
      <c r="I28" s="47" t="s">
        <v>223</v>
      </c>
      <c r="J28" s="43">
        <v>1943480.18</v>
      </c>
      <c r="K28" s="48">
        <v>971740</v>
      </c>
      <c r="L28" s="43">
        <v>971740.17999999993</v>
      </c>
      <c r="M28" s="49">
        <f t="shared" si="4"/>
        <v>0.5</v>
      </c>
      <c r="N28" s="139">
        <v>0</v>
      </c>
      <c r="O28" s="43">
        <v>971740</v>
      </c>
      <c r="P28" s="43"/>
      <c r="Q28" s="43"/>
      <c r="R28" s="15"/>
      <c r="S28" s="15"/>
      <c r="T28" s="15"/>
      <c r="U28" s="15"/>
      <c r="V28" s="15"/>
      <c r="W28" s="15"/>
      <c r="X28" s="58" t="b">
        <f t="shared" si="5"/>
        <v>1</v>
      </c>
      <c r="Y28" s="64">
        <f t="shared" si="6"/>
        <v>0.5</v>
      </c>
      <c r="Z28" s="65" t="b">
        <f t="shared" si="7"/>
        <v>1</v>
      </c>
      <c r="AA28" s="65" t="b">
        <f t="shared" si="8"/>
        <v>1</v>
      </c>
    </row>
    <row r="29" spans="1:27" ht="33.85" x14ac:dyDescent="0.25">
      <c r="A29" s="32">
        <v>27</v>
      </c>
      <c r="B29" s="95" t="s">
        <v>165</v>
      </c>
      <c r="C29" s="31" t="s">
        <v>232</v>
      </c>
      <c r="D29" s="102" t="s">
        <v>184</v>
      </c>
      <c r="E29" s="95">
        <v>1219</v>
      </c>
      <c r="F29" s="101" t="s">
        <v>198</v>
      </c>
      <c r="G29" s="94" t="s">
        <v>56</v>
      </c>
      <c r="H29" s="94">
        <v>0.95399999999999996</v>
      </c>
      <c r="I29" s="47" t="s">
        <v>219</v>
      </c>
      <c r="J29" s="43">
        <v>3238783.57</v>
      </c>
      <c r="K29" s="48">
        <v>2267148</v>
      </c>
      <c r="L29" s="43">
        <v>971635.56999999983</v>
      </c>
      <c r="M29" s="49">
        <v>0.7</v>
      </c>
      <c r="N29" s="139">
        <v>0</v>
      </c>
      <c r="O29" s="43">
        <v>2267148</v>
      </c>
      <c r="P29" s="43"/>
      <c r="Q29" s="43"/>
      <c r="R29" s="15"/>
      <c r="S29" s="15"/>
      <c r="T29" s="15"/>
      <c r="U29" s="15"/>
      <c r="V29" s="15"/>
      <c r="W29" s="15"/>
      <c r="X29" s="58" t="b">
        <f t="shared" si="5"/>
        <v>1</v>
      </c>
      <c r="Y29" s="64">
        <f t="shared" si="6"/>
        <v>0.7</v>
      </c>
      <c r="Z29" s="65" t="b">
        <f t="shared" si="7"/>
        <v>1</v>
      </c>
      <c r="AA29" s="65" t="b">
        <f t="shared" si="8"/>
        <v>1</v>
      </c>
    </row>
    <row r="30" spans="1:27" ht="78.900000000000006" x14ac:dyDescent="0.25">
      <c r="A30" s="32">
        <v>28</v>
      </c>
      <c r="B30" s="95" t="s">
        <v>166</v>
      </c>
      <c r="C30" s="31" t="s">
        <v>232</v>
      </c>
      <c r="D30" s="102" t="s">
        <v>185</v>
      </c>
      <c r="E30" s="95">
        <v>1210</v>
      </c>
      <c r="F30" s="101" t="s">
        <v>199</v>
      </c>
      <c r="G30" s="94" t="s">
        <v>74</v>
      </c>
      <c r="H30" s="92">
        <v>7.76</v>
      </c>
      <c r="I30" s="47" t="s">
        <v>218</v>
      </c>
      <c r="J30" s="43">
        <v>16253085.15</v>
      </c>
      <c r="K30" s="48">
        <v>8126542</v>
      </c>
      <c r="L30" s="43">
        <v>8126543.1500000004</v>
      </c>
      <c r="M30" s="49">
        <f t="shared" si="4"/>
        <v>0.5</v>
      </c>
      <c r="N30" s="139">
        <v>0</v>
      </c>
      <c r="O30" s="43">
        <v>8126542</v>
      </c>
      <c r="P30" s="43"/>
      <c r="Q30" s="43"/>
      <c r="R30" s="15"/>
      <c r="S30" s="15"/>
      <c r="T30" s="15"/>
      <c r="U30" s="15"/>
      <c r="V30" s="15"/>
      <c r="W30" s="15"/>
      <c r="X30" s="58" t="b">
        <f t="shared" si="5"/>
        <v>1</v>
      </c>
      <c r="Y30" s="64">
        <f t="shared" si="6"/>
        <v>0.5</v>
      </c>
      <c r="Z30" s="65" t="b">
        <f t="shared" si="7"/>
        <v>1</v>
      </c>
      <c r="AA30" s="65" t="b">
        <f t="shared" si="8"/>
        <v>1</v>
      </c>
    </row>
    <row r="31" spans="1:27" ht="56.35" x14ac:dyDescent="0.25">
      <c r="A31" s="32">
        <v>29</v>
      </c>
      <c r="B31" s="95" t="s">
        <v>167</v>
      </c>
      <c r="C31" s="31" t="s">
        <v>232</v>
      </c>
      <c r="D31" s="102" t="s">
        <v>185</v>
      </c>
      <c r="E31" s="95">
        <v>1210</v>
      </c>
      <c r="F31" s="101" t="s">
        <v>200</v>
      </c>
      <c r="G31" s="94" t="s">
        <v>74</v>
      </c>
      <c r="H31" s="92">
        <v>4.1710000000000003</v>
      </c>
      <c r="I31" s="47" t="s">
        <v>221</v>
      </c>
      <c r="J31" s="43">
        <v>10235321.18</v>
      </c>
      <c r="K31" s="48">
        <v>5117660</v>
      </c>
      <c r="L31" s="43">
        <v>5117661.18</v>
      </c>
      <c r="M31" s="49">
        <f t="shared" si="4"/>
        <v>0.5</v>
      </c>
      <c r="N31" s="139">
        <v>0</v>
      </c>
      <c r="O31" s="43">
        <v>5117660</v>
      </c>
      <c r="P31" s="43"/>
      <c r="Q31" s="43"/>
      <c r="R31" s="15"/>
      <c r="S31" s="15"/>
      <c r="T31" s="15"/>
      <c r="U31" s="15"/>
      <c r="V31" s="15"/>
      <c r="W31" s="15"/>
      <c r="X31" s="58" t="b">
        <f t="shared" si="5"/>
        <v>1</v>
      </c>
      <c r="Y31" s="64">
        <f t="shared" si="6"/>
        <v>0.5</v>
      </c>
      <c r="Z31" s="65" t="b">
        <f t="shared" si="7"/>
        <v>1</v>
      </c>
      <c r="AA31" s="65" t="b">
        <f t="shared" si="8"/>
        <v>1</v>
      </c>
    </row>
    <row r="32" spans="1:27" ht="45.1" x14ac:dyDescent="0.25">
      <c r="A32" s="32">
        <v>30</v>
      </c>
      <c r="B32" s="95" t="s">
        <v>168</v>
      </c>
      <c r="C32" s="31" t="s">
        <v>232</v>
      </c>
      <c r="D32" s="102" t="s">
        <v>177</v>
      </c>
      <c r="E32" s="95">
        <v>1207</v>
      </c>
      <c r="F32" s="101" t="s">
        <v>201</v>
      </c>
      <c r="G32" s="94" t="s">
        <v>74</v>
      </c>
      <c r="H32" s="92">
        <v>3.577</v>
      </c>
      <c r="I32" s="47" t="s">
        <v>224</v>
      </c>
      <c r="J32" s="43">
        <v>3197995.01</v>
      </c>
      <c r="K32" s="48">
        <v>1918797</v>
      </c>
      <c r="L32" s="43">
        <v>1279198.0099999998</v>
      </c>
      <c r="M32" s="49">
        <v>0.6</v>
      </c>
      <c r="N32" s="139">
        <v>0</v>
      </c>
      <c r="O32" s="43">
        <v>1918797</v>
      </c>
      <c r="P32" s="43"/>
      <c r="Q32" s="43"/>
      <c r="R32" s="15"/>
      <c r="S32" s="15"/>
      <c r="T32" s="15"/>
      <c r="U32" s="15"/>
      <c r="V32" s="15"/>
      <c r="W32" s="15"/>
      <c r="X32" s="58" t="b">
        <f t="shared" si="5"/>
        <v>1</v>
      </c>
      <c r="Y32" s="64">
        <f t="shared" si="6"/>
        <v>0.6</v>
      </c>
      <c r="Z32" s="65" t="b">
        <f t="shared" si="7"/>
        <v>1</v>
      </c>
      <c r="AA32" s="65" t="b">
        <f t="shared" si="8"/>
        <v>1</v>
      </c>
    </row>
    <row r="33" spans="1:28" ht="90.2" x14ac:dyDescent="0.25">
      <c r="A33" s="32">
        <v>31</v>
      </c>
      <c r="B33" s="95" t="s">
        <v>169</v>
      </c>
      <c r="C33" s="31" t="s">
        <v>232</v>
      </c>
      <c r="D33" s="102" t="s">
        <v>182</v>
      </c>
      <c r="E33" s="95">
        <v>1215</v>
      </c>
      <c r="F33" s="101" t="s">
        <v>211</v>
      </c>
      <c r="G33" s="94" t="s">
        <v>74</v>
      </c>
      <c r="H33" s="92">
        <v>1.84</v>
      </c>
      <c r="I33" s="47" t="s">
        <v>221</v>
      </c>
      <c r="J33" s="43">
        <v>3901365.63</v>
      </c>
      <c r="K33" s="48">
        <v>1950682</v>
      </c>
      <c r="L33" s="43">
        <v>1950683.63</v>
      </c>
      <c r="M33" s="49">
        <f t="shared" si="4"/>
        <v>0.5</v>
      </c>
      <c r="N33" s="139">
        <v>0</v>
      </c>
      <c r="O33" s="43">
        <v>1950682</v>
      </c>
      <c r="P33" s="43"/>
      <c r="Q33" s="43"/>
      <c r="R33" s="15"/>
      <c r="S33" s="15"/>
      <c r="T33" s="15"/>
      <c r="U33" s="15"/>
      <c r="V33" s="15"/>
      <c r="W33" s="15"/>
      <c r="X33" s="58" t="b">
        <f t="shared" si="5"/>
        <v>1</v>
      </c>
      <c r="Y33" s="64">
        <f t="shared" si="6"/>
        <v>0.5</v>
      </c>
      <c r="Z33" s="65" t="b">
        <f t="shared" si="7"/>
        <v>1</v>
      </c>
      <c r="AA33" s="65" t="b">
        <f t="shared" si="8"/>
        <v>1</v>
      </c>
    </row>
    <row r="34" spans="1:28" ht="45.1" x14ac:dyDescent="0.25">
      <c r="A34" s="32">
        <v>32</v>
      </c>
      <c r="B34" s="95" t="s">
        <v>170</v>
      </c>
      <c r="C34" s="31" t="s">
        <v>232</v>
      </c>
      <c r="D34" s="102" t="s">
        <v>179</v>
      </c>
      <c r="E34" s="95">
        <v>1211</v>
      </c>
      <c r="F34" s="101" t="s">
        <v>202</v>
      </c>
      <c r="G34" s="94" t="s">
        <v>53</v>
      </c>
      <c r="H34" s="92">
        <v>0.5</v>
      </c>
      <c r="I34" s="47" t="s">
        <v>225</v>
      </c>
      <c r="J34" s="43">
        <v>1293494.56</v>
      </c>
      <c r="K34" s="48">
        <v>646747</v>
      </c>
      <c r="L34" s="43">
        <v>646747.56000000006</v>
      </c>
      <c r="M34" s="49">
        <f t="shared" si="4"/>
        <v>0.5</v>
      </c>
      <c r="N34" s="139">
        <v>0</v>
      </c>
      <c r="O34" s="43">
        <v>646747</v>
      </c>
      <c r="P34" s="43"/>
      <c r="Q34" s="43"/>
      <c r="R34" s="15"/>
      <c r="S34" s="15"/>
      <c r="T34" s="15"/>
      <c r="U34" s="15"/>
      <c r="V34" s="15"/>
      <c r="W34" s="15"/>
      <c r="X34" s="58" t="b">
        <f t="shared" si="5"/>
        <v>1</v>
      </c>
      <c r="Y34" s="64">
        <f t="shared" si="6"/>
        <v>0.5</v>
      </c>
      <c r="Z34" s="65" t="b">
        <f t="shared" si="7"/>
        <v>1</v>
      </c>
      <c r="AA34" s="65" t="b">
        <f t="shared" si="8"/>
        <v>1</v>
      </c>
    </row>
    <row r="35" spans="1:28" ht="67.5" customHeight="1" x14ac:dyDescent="0.25">
      <c r="A35" s="34">
        <v>33</v>
      </c>
      <c r="B35" s="96" t="s">
        <v>171</v>
      </c>
      <c r="C35" s="33" t="s">
        <v>231</v>
      </c>
      <c r="D35" s="103" t="s">
        <v>51</v>
      </c>
      <c r="E35" s="96">
        <v>1218</v>
      </c>
      <c r="F35" s="99" t="s">
        <v>203</v>
      </c>
      <c r="G35" s="92" t="s">
        <v>56</v>
      </c>
      <c r="H35" s="92">
        <v>2.343</v>
      </c>
      <c r="I35" s="40" t="s">
        <v>226</v>
      </c>
      <c r="J35" s="41">
        <v>6351793.5199999996</v>
      </c>
      <c r="K35" s="42">
        <v>3175896</v>
      </c>
      <c r="L35" s="41">
        <v>3175897.5199999996</v>
      </c>
      <c r="M35" s="38">
        <f t="shared" si="4"/>
        <v>0.5</v>
      </c>
      <c r="N35" s="138">
        <v>0</v>
      </c>
      <c r="O35" s="41">
        <v>1587948</v>
      </c>
      <c r="P35" s="41">
        <v>1587948</v>
      </c>
      <c r="Q35" s="43"/>
      <c r="R35" s="15"/>
      <c r="S35" s="15"/>
      <c r="T35" s="15"/>
      <c r="U35" s="15"/>
      <c r="V35" s="15"/>
      <c r="W35" s="15"/>
      <c r="X35" s="58" t="b">
        <f t="shared" si="5"/>
        <v>1</v>
      </c>
      <c r="Y35" s="64">
        <f t="shared" si="6"/>
        <v>0.5</v>
      </c>
      <c r="Z35" s="65" t="b">
        <f t="shared" si="7"/>
        <v>1</v>
      </c>
      <c r="AA35" s="65" t="b">
        <f t="shared" si="8"/>
        <v>1</v>
      </c>
    </row>
    <row r="36" spans="1:28" ht="33.85" x14ac:dyDescent="0.25">
      <c r="A36" s="32">
        <v>34</v>
      </c>
      <c r="B36" s="95" t="s">
        <v>172</v>
      </c>
      <c r="C36" s="31" t="s">
        <v>232</v>
      </c>
      <c r="D36" s="102" t="s">
        <v>186</v>
      </c>
      <c r="E36" s="95">
        <v>1205</v>
      </c>
      <c r="F36" s="101" t="s">
        <v>204</v>
      </c>
      <c r="G36" s="94" t="s">
        <v>56</v>
      </c>
      <c r="H36" s="92">
        <v>1.552</v>
      </c>
      <c r="I36" s="47" t="s">
        <v>227</v>
      </c>
      <c r="J36" s="43">
        <v>5714113.1900000004</v>
      </c>
      <c r="K36" s="48">
        <v>2857056</v>
      </c>
      <c r="L36" s="43">
        <v>2857057.1900000004</v>
      </c>
      <c r="M36" s="49">
        <f t="shared" si="4"/>
        <v>0.5</v>
      </c>
      <c r="N36" s="139">
        <v>0</v>
      </c>
      <c r="O36" s="43">
        <v>2857056</v>
      </c>
      <c r="P36" s="43"/>
      <c r="Q36" s="43"/>
      <c r="R36" s="15"/>
      <c r="S36" s="15"/>
      <c r="T36" s="15"/>
      <c r="U36" s="15"/>
      <c r="V36" s="15"/>
      <c r="W36" s="15"/>
      <c r="X36" s="58" t="b">
        <f t="shared" si="5"/>
        <v>1</v>
      </c>
      <c r="Y36" s="64">
        <f t="shared" si="6"/>
        <v>0.5</v>
      </c>
      <c r="Z36" s="65" t="b">
        <f t="shared" si="7"/>
        <v>1</v>
      </c>
      <c r="AA36" s="65" t="b">
        <f t="shared" si="8"/>
        <v>1</v>
      </c>
    </row>
    <row r="37" spans="1:28" ht="33.85" x14ac:dyDescent="0.25">
      <c r="A37" s="32">
        <v>35</v>
      </c>
      <c r="B37" s="95" t="s">
        <v>173</v>
      </c>
      <c r="C37" s="31" t="s">
        <v>232</v>
      </c>
      <c r="D37" s="102" t="s">
        <v>51</v>
      </c>
      <c r="E37" s="95">
        <v>1218</v>
      </c>
      <c r="F37" s="101" t="s">
        <v>205</v>
      </c>
      <c r="G37" s="94" t="s">
        <v>56</v>
      </c>
      <c r="H37" s="92">
        <v>0.56999999999999995</v>
      </c>
      <c r="I37" s="47" t="s">
        <v>228</v>
      </c>
      <c r="J37" s="43">
        <v>1159641.22</v>
      </c>
      <c r="K37" s="48">
        <v>579820</v>
      </c>
      <c r="L37" s="43">
        <v>579821.22</v>
      </c>
      <c r="M37" s="49">
        <f t="shared" si="4"/>
        <v>0.5</v>
      </c>
      <c r="N37" s="139">
        <v>0</v>
      </c>
      <c r="O37" s="43">
        <v>579820</v>
      </c>
      <c r="P37" s="43"/>
      <c r="Q37" s="43"/>
      <c r="R37" s="15"/>
      <c r="S37" s="15"/>
      <c r="T37" s="15"/>
      <c r="U37" s="15"/>
      <c r="V37" s="15"/>
      <c r="W37" s="15"/>
      <c r="X37" s="58" t="b">
        <f t="shared" si="5"/>
        <v>1</v>
      </c>
      <c r="Y37" s="64">
        <f t="shared" si="6"/>
        <v>0.5</v>
      </c>
      <c r="Z37" s="65" t="b">
        <f t="shared" si="7"/>
        <v>1</v>
      </c>
      <c r="AA37" s="65" t="b">
        <f t="shared" si="8"/>
        <v>1</v>
      </c>
    </row>
    <row r="38" spans="1:28" ht="45.1" x14ac:dyDescent="0.25">
      <c r="A38" s="32">
        <v>36</v>
      </c>
      <c r="B38" s="95" t="s">
        <v>174</v>
      </c>
      <c r="C38" s="31" t="s">
        <v>232</v>
      </c>
      <c r="D38" s="102" t="s">
        <v>49</v>
      </c>
      <c r="E38" s="95">
        <v>1216</v>
      </c>
      <c r="F38" s="101" t="s">
        <v>206</v>
      </c>
      <c r="G38" s="94" t="s">
        <v>74</v>
      </c>
      <c r="H38" s="92">
        <v>4.1420000000000003</v>
      </c>
      <c r="I38" s="47" t="s">
        <v>229</v>
      </c>
      <c r="J38" s="43">
        <v>3424078.38</v>
      </c>
      <c r="K38" s="48">
        <v>1712039</v>
      </c>
      <c r="L38" s="43">
        <v>1712039.38</v>
      </c>
      <c r="M38" s="49">
        <f t="shared" si="4"/>
        <v>0.5</v>
      </c>
      <c r="N38" s="139">
        <v>0</v>
      </c>
      <c r="O38" s="43">
        <v>1712039</v>
      </c>
      <c r="P38" s="43"/>
      <c r="Q38" s="43"/>
      <c r="R38" s="15"/>
      <c r="S38" s="15"/>
      <c r="T38" s="15"/>
      <c r="U38" s="15"/>
      <c r="V38" s="15"/>
      <c r="W38" s="15"/>
      <c r="X38" s="58" t="b">
        <f t="shared" si="5"/>
        <v>1</v>
      </c>
      <c r="Y38" s="64">
        <f t="shared" si="6"/>
        <v>0.5</v>
      </c>
      <c r="Z38" s="65" t="b">
        <f t="shared" si="7"/>
        <v>1</v>
      </c>
      <c r="AA38" s="65" t="b">
        <f t="shared" si="8"/>
        <v>1</v>
      </c>
    </row>
    <row r="39" spans="1:28" ht="45.1" x14ac:dyDescent="0.25">
      <c r="A39" s="32">
        <v>37</v>
      </c>
      <c r="B39" s="95" t="s">
        <v>175</v>
      </c>
      <c r="C39" s="31" t="s">
        <v>232</v>
      </c>
      <c r="D39" s="102" t="s">
        <v>184</v>
      </c>
      <c r="E39" s="95">
        <v>1219</v>
      </c>
      <c r="F39" s="101" t="s">
        <v>207</v>
      </c>
      <c r="G39" s="94" t="s">
        <v>56</v>
      </c>
      <c r="H39" s="94">
        <v>0.45500000000000002</v>
      </c>
      <c r="I39" s="47" t="s">
        <v>219</v>
      </c>
      <c r="J39" s="43">
        <v>818173</v>
      </c>
      <c r="K39" s="48">
        <v>572721</v>
      </c>
      <c r="L39" s="43">
        <v>245452</v>
      </c>
      <c r="M39" s="49">
        <v>0.7</v>
      </c>
      <c r="N39" s="139">
        <v>0</v>
      </c>
      <c r="O39" s="43">
        <v>572721</v>
      </c>
      <c r="P39" s="43"/>
      <c r="Q39" s="43"/>
      <c r="R39" s="15"/>
      <c r="S39" s="15"/>
      <c r="T39" s="15"/>
      <c r="U39" s="15"/>
      <c r="V39" s="15"/>
      <c r="W39" s="15"/>
      <c r="X39" s="58" t="b">
        <f t="shared" si="5"/>
        <v>1</v>
      </c>
      <c r="Y39" s="64">
        <f t="shared" si="6"/>
        <v>0.7</v>
      </c>
      <c r="Z39" s="65" t="b">
        <f t="shared" si="7"/>
        <v>1</v>
      </c>
      <c r="AA39" s="65" t="b">
        <f t="shared" si="8"/>
        <v>1</v>
      </c>
    </row>
    <row r="40" spans="1:28" ht="45.1" x14ac:dyDescent="0.25">
      <c r="A40" s="32">
        <v>38</v>
      </c>
      <c r="B40" s="95" t="s">
        <v>588</v>
      </c>
      <c r="C40" s="31" t="s">
        <v>232</v>
      </c>
      <c r="D40" s="102" t="s">
        <v>50</v>
      </c>
      <c r="E40" s="95">
        <v>1208</v>
      </c>
      <c r="F40" s="101" t="s">
        <v>605</v>
      </c>
      <c r="G40" s="94" t="s">
        <v>56</v>
      </c>
      <c r="H40" s="94">
        <v>3.141</v>
      </c>
      <c r="I40" s="47" t="s">
        <v>469</v>
      </c>
      <c r="J40" s="43">
        <v>5220354.5199999996</v>
      </c>
      <c r="K40" s="48">
        <f>ROUNDDOWN(J40*M40,0)</f>
        <v>4176283</v>
      </c>
      <c r="L40" s="43">
        <f>J40-K40</f>
        <v>1044071.5199999996</v>
      </c>
      <c r="M40" s="49">
        <v>0.8</v>
      </c>
      <c r="N40" s="139">
        <v>0</v>
      </c>
      <c r="O40" s="43">
        <f>K40</f>
        <v>4176283</v>
      </c>
      <c r="P40" s="43"/>
      <c r="Q40" s="43"/>
      <c r="R40" s="15"/>
      <c r="S40" s="15"/>
      <c r="T40" s="15"/>
      <c r="U40" s="15"/>
      <c r="V40" s="15"/>
      <c r="W40" s="15"/>
      <c r="X40" s="58" t="b">
        <f t="shared" ref="X40:X43" si="9">K40=SUM(N40:W40)</f>
        <v>1</v>
      </c>
      <c r="Y40" s="64">
        <f t="shared" ref="Y40:Y43" si="10">ROUND(K40/J40,4)</f>
        <v>0.8</v>
      </c>
      <c r="Z40" s="65" t="b">
        <f t="shared" ref="Z40:Z43" si="11">Y40=M40</f>
        <v>1</v>
      </c>
      <c r="AA40" s="65" t="b">
        <f t="shared" ref="AA40:AA43" si="12">J40=K40+L40</f>
        <v>1</v>
      </c>
    </row>
    <row r="41" spans="1:28" ht="45.1" x14ac:dyDescent="0.25">
      <c r="A41" s="32">
        <v>39</v>
      </c>
      <c r="B41" s="93" t="s">
        <v>592</v>
      </c>
      <c r="C41" s="31" t="s">
        <v>232</v>
      </c>
      <c r="D41" s="100" t="s">
        <v>50</v>
      </c>
      <c r="E41" s="93">
        <v>1208</v>
      </c>
      <c r="F41" s="101" t="s">
        <v>609</v>
      </c>
      <c r="G41" s="94" t="s">
        <v>56</v>
      </c>
      <c r="H41" s="94">
        <v>0.38500000000000001</v>
      </c>
      <c r="I41" s="47" t="s">
        <v>469</v>
      </c>
      <c r="J41" s="43">
        <v>736049.76</v>
      </c>
      <c r="K41" s="48">
        <f>ROUNDDOWN(J41*M41,0)</f>
        <v>588839</v>
      </c>
      <c r="L41" s="43">
        <f>J41-K41</f>
        <v>147210.76</v>
      </c>
      <c r="M41" s="49">
        <v>0.8</v>
      </c>
      <c r="N41" s="139">
        <v>0</v>
      </c>
      <c r="O41" s="43">
        <f>K41</f>
        <v>588839</v>
      </c>
      <c r="P41" s="43"/>
      <c r="Q41" s="43"/>
      <c r="R41" s="15"/>
      <c r="S41" s="15"/>
      <c r="T41" s="15"/>
      <c r="U41" s="15"/>
      <c r="V41" s="15"/>
      <c r="W41" s="15"/>
      <c r="X41" s="58" t="b">
        <f t="shared" si="9"/>
        <v>1</v>
      </c>
      <c r="Y41" s="64">
        <f t="shared" si="10"/>
        <v>0.8</v>
      </c>
      <c r="Z41" s="65" t="b">
        <f t="shared" si="11"/>
        <v>1</v>
      </c>
      <c r="AA41" s="65" t="b">
        <f t="shared" si="12"/>
        <v>1</v>
      </c>
    </row>
    <row r="42" spans="1:28" ht="33.85" x14ac:dyDescent="0.25">
      <c r="A42" s="32">
        <v>40</v>
      </c>
      <c r="B42" s="95" t="s">
        <v>593</v>
      </c>
      <c r="C42" s="31" t="s">
        <v>232</v>
      </c>
      <c r="D42" s="102" t="s">
        <v>48</v>
      </c>
      <c r="E42" s="95">
        <v>1217</v>
      </c>
      <c r="F42" s="101" t="s">
        <v>610</v>
      </c>
      <c r="G42" s="94" t="s">
        <v>74</v>
      </c>
      <c r="H42" s="94">
        <v>1.8149999999999999</v>
      </c>
      <c r="I42" s="47" t="s">
        <v>229</v>
      </c>
      <c r="J42" s="43">
        <v>2582923.13</v>
      </c>
      <c r="K42" s="48">
        <v>1937192</v>
      </c>
      <c r="L42" s="43">
        <v>645731.12999999989</v>
      </c>
      <c r="M42" s="49">
        <v>0.75</v>
      </c>
      <c r="N42" s="139">
        <v>0</v>
      </c>
      <c r="O42" s="43">
        <v>1937192</v>
      </c>
      <c r="P42" s="43"/>
      <c r="Q42" s="43"/>
      <c r="R42" s="15"/>
      <c r="S42" s="15"/>
      <c r="T42" s="15"/>
      <c r="U42" s="15"/>
      <c r="V42" s="15"/>
      <c r="W42" s="15"/>
      <c r="X42" s="58" t="b">
        <f t="shared" si="9"/>
        <v>1</v>
      </c>
      <c r="Y42" s="64">
        <f t="shared" si="10"/>
        <v>0.75</v>
      </c>
      <c r="Z42" s="65" t="b">
        <f t="shared" si="11"/>
        <v>1</v>
      </c>
      <c r="AA42" s="65" t="b">
        <f t="shared" si="12"/>
        <v>1</v>
      </c>
    </row>
    <row r="43" spans="1:28" ht="45.1" x14ac:dyDescent="0.25">
      <c r="A43" s="32">
        <v>41</v>
      </c>
      <c r="B43" s="93" t="s">
        <v>595</v>
      </c>
      <c r="C43" s="31" t="s">
        <v>232</v>
      </c>
      <c r="D43" s="100" t="s">
        <v>48</v>
      </c>
      <c r="E43" s="93">
        <v>1217</v>
      </c>
      <c r="F43" s="101" t="s">
        <v>612</v>
      </c>
      <c r="G43" s="94" t="s">
        <v>74</v>
      </c>
      <c r="H43" s="94">
        <v>2.7959999999999998</v>
      </c>
      <c r="I43" s="47" t="s">
        <v>229</v>
      </c>
      <c r="J43" s="43">
        <v>3071974.15</v>
      </c>
      <c r="K43" s="48">
        <v>2303980</v>
      </c>
      <c r="L43" s="43">
        <v>767994.14999999991</v>
      </c>
      <c r="M43" s="49">
        <v>0.75</v>
      </c>
      <c r="N43" s="139">
        <v>0</v>
      </c>
      <c r="O43" s="43">
        <v>2303980</v>
      </c>
      <c r="P43" s="43"/>
      <c r="Q43" s="43"/>
      <c r="R43" s="15"/>
      <c r="S43" s="15"/>
      <c r="T43" s="15"/>
      <c r="U43" s="15"/>
      <c r="V43" s="15"/>
      <c r="W43" s="15"/>
      <c r="X43" s="58" t="b">
        <f t="shared" si="9"/>
        <v>1</v>
      </c>
      <c r="Y43" s="64">
        <f t="shared" si="10"/>
        <v>0.75</v>
      </c>
      <c r="Z43" s="65" t="b">
        <f t="shared" si="11"/>
        <v>1</v>
      </c>
      <c r="AA43" s="65" t="b">
        <f t="shared" si="12"/>
        <v>1</v>
      </c>
    </row>
    <row r="44" spans="1:28" ht="56.35" x14ac:dyDescent="0.25">
      <c r="A44" s="112" t="s">
        <v>782</v>
      </c>
      <c r="B44" s="93" t="s">
        <v>176</v>
      </c>
      <c r="C44" s="32" t="s">
        <v>232</v>
      </c>
      <c r="D44" s="100" t="s">
        <v>185</v>
      </c>
      <c r="E44" s="93">
        <v>1210</v>
      </c>
      <c r="F44" s="101" t="s">
        <v>766</v>
      </c>
      <c r="G44" s="94" t="s">
        <v>74</v>
      </c>
      <c r="H44" s="92">
        <v>2.0499999999999998</v>
      </c>
      <c r="I44" s="47" t="s">
        <v>230</v>
      </c>
      <c r="J44" s="43">
        <v>3874664.56</v>
      </c>
      <c r="K44" s="48">
        <f>1937332-533219</f>
        <v>1404113</v>
      </c>
      <c r="L44" s="43">
        <f>1937332.56+533219</f>
        <v>2470551.56</v>
      </c>
      <c r="M44" s="91">
        <v>0.5</v>
      </c>
      <c r="N44" s="139">
        <v>0</v>
      </c>
      <c r="O44" s="43">
        <f>1937332-533219</f>
        <v>1404113</v>
      </c>
      <c r="P44" s="43"/>
      <c r="Q44" s="43"/>
      <c r="R44" s="15"/>
      <c r="S44" s="15"/>
      <c r="T44" s="15"/>
      <c r="U44" s="15"/>
      <c r="V44" s="15"/>
      <c r="W44" s="15"/>
      <c r="X44" s="58" t="b">
        <f t="shared" si="5"/>
        <v>1</v>
      </c>
      <c r="Y44" s="64">
        <f t="shared" si="6"/>
        <v>0.3624</v>
      </c>
      <c r="Z44" s="65" t="b">
        <f t="shared" si="7"/>
        <v>0</v>
      </c>
      <c r="AA44" s="65" t="b">
        <f t="shared" si="8"/>
        <v>1</v>
      </c>
      <c r="AB44" s="67" t="s">
        <v>763</v>
      </c>
    </row>
    <row r="45" spans="1:28" ht="20.05" customHeight="1" x14ac:dyDescent="0.25">
      <c r="A45" s="147" t="s">
        <v>31</v>
      </c>
      <c r="B45" s="147"/>
      <c r="C45" s="147"/>
      <c r="D45" s="147"/>
      <c r="E45" s="147"/>
      <c r="F45" s="147"/>
      <c r="G45" s="147"/>
      <c r="H45" s="68">
        <f>SUM(H3:H44)</f>
        <v>117.85600000000002</v>
      </c>
      <c r="I45" s="69" t="s">
        <v>10</v>
      </c>
      <c r="J45" s="70">
        <f>SUM(J3:J44)</f>
        <v>280589868.73999995</v>
      </c>
      <c r="K45" s="70">
        <f>SUM(K3:K44)</f>
        <v>161807694</v>
      </c>
      <c r="L45" s="70">
        <f>SUM(L3:L44)</f>
        <v>118782174.74000004</v>
      </c>
      <c r="M45" s="71" t="s">
        <v>10</v>
      </c>
      <c r="N45" s="72">
        <f t="shared" ref="N45:Q45" si="13">SUM(N3:N44)</f>
        <v>14264474</v>
      </c>
      <c r="O45" s="72">
        <f t="shared" si="13"/>
        <v>102664274</v>
      </c>
      <c r="P45" s="73">
        <f t="shared" si="13"/>
        <v>36000655</v>
      </c>
      <c r="Q45" s="73">
        <f t="shared" si="13"/>
        <v>8878291</v>
      </c>
      <c r="R45" s="73"/>
      <c r="S45" s="73"/>
      <c r="T45" s="73"/>
      <c r="U45" s="73"/>
      <c r="V45" s="73"/>
      <c r="W45" s="73"/>
      <c r="X45" s="58" t="b">
        <f t="shared" si="5"/>
        <v>1</v>
      </c>
      <c r="Y45" s="64"/>
      <c r="Z45" s="65"/>
      <c r="AA45" s="65" t="b">
        <f t="shared" si="8"/>
        <v>1</v>
      </c>
    </row>
    <row r="46" spans="1:28" ht="20.05" customHeight="1" x14ac:dyDescent="0.25">
      <c r="A46" s="146" t="s">
        <v>26</v>
      </c>
      <c r="B46" s="146"/>
      <c r="C46" s="146"/>
      <c r="D46" s="146"/>
      <c r="E46" s="146"/>
      <c r="F46" s="146"/>
      <c r="G46" s="146"/>
      <c r="H46" s="74">
        <f>SUMIF($C$3:$C$44,"K",H3:H44)</f>
        <v>28.558</v>
      </c>
      <c r="I46" s="75" t="s">
        <v>10</v>
      </c>
      <c r="J46" s="76">
        <f>SUMIF($C$3:$C$44,"K",J3:J44)</f>
        <v>105104925.19999999</v>
      </c>
      <c r="K46" s="76">
        <f>SUMIF($C$3:$C$44,"K",K3:K44)</f>
        <v>64666573</v>
      </c>
      <c r="L46" s="76">
        <f>SUMIF($C$3:$C$44,"K",L3:L44)</f>
        <v>40438352.199999996</v>
      </c>
      <c r="M46" s="77" t="s">
        <v>10</v>
      </c>
      <c r="N46" s="78">
        <f t="shared" ref="N46:Q46" si="14">SUMIF($C$3:$C$44,"K",N3:N44)</f>
        <v>14264474</v>
      </c>
      <c r="O46" s="78">
        <f t="shared" si="14"/>
        <v>33420897</v>
      </c>
      <c r="P46" s="79">
        <f t="shared" si="14"/>
        <v>16981202</v>
      </c>
      <c r="Q46" s="79">
        <f t="shared" si="14"/>
        <v>0</v>
      </c>
      <c r="R46" s="79"/>
      <c r="S46" s="79"/>
      <c r="T46" s="79"/>
      <c r="U46" s="79"/>
      <c r="V46" s="79"/>
      <c r="W46" s="79"/>
      <c r="X46" s="58" t="b">
        <f t="shared" si="5"/>
        <v>1</v>
      </c>
      <c r="Y46" s="64"/>
      <c r="Z46" s="65"/>
      <c r="AA46" s="65" t="b">
        <f t="shared" si="8"/>
        <v>1</v>
      </c>
    </row>
    <row r="47" spans="1:28" ht="20.05" customHeight="1" x14ac:dyDescent="0.25">
      <c r="A47" s="147" t="s">
        <v>27</v>
      </c>
      <c r="B47" s="147"/>
      <c r="C47" s="147"/>
      <c r="D47" s="147"/>
      <c r="E47" s="147"/>
      <c r="F47" s="147"/>
      <c r="G47" s="147"/>
      <c r="H47" s="68">
        <f>SUMIF($C$3:$C$44,"N",H3:H44)</f>
        <v>44.389999999999986</v>
      </c>
      <c r="I47" s="69" t="s">
        <v>10</v>
      </c>
      <c r="J47" s="70">
        <f>SUMIF($C$3:$C$44,"N",J3:J44)</f>
        <v>89632439.230000004</v>
      </c>
      <c r="K47" s="70">
        <f>SUMIF($C$3:$C$44,"N",K3:K44)</f>
        <v>48614828</v>
      </c>
      <c r="L47" s="70">
        <f>SUMIF($C$3:$C$44,"N",L3:L44)</f>
        <v>41017611.229999997</v>
      </c>
      <c r="M47" s="71" t="s">
        <v>10</v>
      </c>
      <c r="N47" s="72">
        <f t="shared" ref="N47:Q47" si="15">SUMIF($C$3:$C$44,"N",N3:N44)</f>
        <v>0</v>
      </c>
      <c r="O47" s="72">
        <f t="shared" si="15"/>
        <v>48614828</v>
      </c>
      <c r="P47" s="73">
        <f t="shared" si="15"/>
        <v>0</v>
      </c>
      <c r="Q47" s="73">
        <f t="shared" si="15"/>
        <v>0</v>
      </c>
      <c r="R47" s="73"/>
      <c r="S47" s="73"/>
      <c r="T47" s="73"/>
      <c r="U47" s="73"/>
      <c r="V47" s="73"/>
      <c r="W47" s="73"/>
      <c r="X47" s="58" t="b">
        <f t="shared" si="5"/>
        <v>1</v>
      </c>
      <c r="Y47" s="64"/>
      <c r="Z47" s="65"/>
      <c r="AA47" s="65" t="b">
        <f t="shared" si="8"/>
        <v>1</v>
      </c>
    </row>
    <row r="48" spans="1:28" ht="20.05" customHeight="1" x14ac:dyDescent="0.25">
      <c r="A48" s="146" t="s">
        <v>28</v>
      </c>
      <c r="B48" s="146"/>
      <c r="C48" s="146"/>
      <c r="D48" s="146"/>
      <c r="E48" s="146"/>
      <c r="F48" s="146"/>
      <c r="G48" s="146"/>
      <c r="H48" s="74">
        <f>SUMIF($C$3:$C$44,"W",H3:H44)</f>
        <v>44.908000000000001</v>
      </c>
      <c r="I48" s="75" t="s">
        <v>10</v>
      </c>
      <c r="J48" s="76">
        <f>SUMIF($C$3:$C$44,"W",J3:J44)</f>
        <v>85852504.310000002</v>
      </c>
      <c r="K48" s="78">
        <f>SUMIF($C$3:$C$44,"W",K3:K44)</f>
        <v>48526293</v>
      </c>
      <c r="L48" s="78">
        <f>SUMIF($C$3:$C$44,"W",L3:L44)</f>
        <v>37326211.310000002</v>
      </c>
      <c r="M48" s="77" t="s">
        <v>10</v>
      </c>
      <c r="N48" s="78">
        <f t="shared" ref="N48:Q48" si="16">SUMIF($C$3:$C$44,"W",N3:N44)</f>
        <v>0</v>
      </c>
      <c r="O48" s="78">
        <f t="shared" si="16"/>
        <v>20628549</v>
      </c>
      <c r="P48" s="79">
        <f t="shared" si="16"/>
        <v>19019453</v>
      </c>
      <c r="Q48" s="79">
        <f t="shared" si="16"/>
        <v>8878291</v>
      </c>
      <c r="R48" s="79"/>
      <c r="S48" s="79"/>
      <c r="T48" s="79"/>
      <c r="U48" s="79"/>
      <c r="V48" s="79"/>
      <c r="W48" s="79"/>
      <c r="X48" s="58" t="b">
        <f t="shared" si="5"/>
        <v>1</v>
      </c>
      <c r="Y48" s="64"/>
      <c r="Z48" s="65"/>
      <c r="AA48" s="65" t="b">
        <f t="shared" si="8"/>
        <v>1</v>
      </c>
    </row>
    <row r="49" spans="1:27" x14ac:dyDescent="0.25">
      <c r="A49" s="80"/>
      <c r="B49" s="81"/>
      <c r="D49" s="80"/>
      <c r="E49" s="80"/>
      <c r="F49" s="80"/>
      <c r="G49" s="80"/>
    </row>
    <row r="50" spans="1:27" x14ac:dyDescent="0.25">
      <c r="A50" s="83" t="s">
        <v>15</v>
      </c>
      <c r="B50" s="84"/>
      <c r="C50" s="85"/>
      <c r="D50" s="83"/>
      <c r="E50" s="83"/>
      <c r="F50" s="83"/>
      <c r="G50" s="83"/>
      <c r="I50" s="107"/>
      <c r="J50" s="86"/>
      <c r="K50" s="107"/>
      <c r="L50" s="107"/>
      <c r="N50" s="108"/>
      <c r="O50" s="109"/>
      <c r="P50" s="108"/>
      <c r="Q50" s="107"/>
      <c r="R50" s="107"/>
      <c r="S50" s="107"/>
      <c r="T50" s="107"/>
      <c r="U50" s="107"/>
      <c r="V50" s="107"/>
      <c r="W50" s="107"/>
      <c r="X50" s="58"/>
      <c r="AA50" s="65"/>
    </row>
    <row r="51" spans="1:27" x14ac:dyDescent="0.25">
      <c r="A51" s="87" t="s">
        <v>16</v>
      </c>
      <c r="B51" s="88"/>
      <c r="C51" s="85"/>
      <c r="D51" s="87"/>
      <c r="E51" s="87"/>
      <c r="F51" s="87"/>
      <c r="G51" s="87"/>
      <c r="I51" s="107"/>
      <c r="J51" s="110"/>
      <c r="K51" s="107"/>
      <c r="L51" s="107"/>
      <c r="N51" s="108"/>
      <c r="O51" s="108"/>
      <c r="P51" s="109"/>
      <c r="Q51" s="107"/>
      <c r="R51" s="107"/>
      <c r="S51" s="107"/>
      <c r="T51" s="107"/>
      <c r="U51" s="107"/>
      <c r="V51" s="107"/>
      <c r="W51" s="107"/>
      <c r="X51" s="58"/>
    </row>
    <row r="52" spans="1:27" x14ac:dyDescent="0.25">
      <c r="A52" s="83" t="s">
        <v>29</v>
      </c>
      <c r="B52" s="81"/>
      <c r="D52" s="80"/>
      <c r="E52" s="80"/>
      <c r="F52" s="80"/>
      <c r="G52" s="80"/>
      <c r="J52" s="111"/>
    </row>
    <row r="53" spans="1:27" x14ac:dyDescent="0.25">
      <c r="A53" s="89" t="s">
        <v>19</v>
      </c>
      <c r="B53" s="90"/>
      <c r="D53" s="89"/>
      <c r="E53" s="89"/>
      <c r="F53" s="89"/>
      <c r="G53" s="89"/>
      <c r="J53" s="111"/>
    </row>
    <row r="59" spans="1:27" x14ac:dyDescent="0.25">
      <c r="L59" s="105" t="s">
        <v>783</v>
      </c>
    </row>
  </sheetData>
  <protectedRanges>
    <protectedRange sqref="F6" name="Rozstęp1_4_3"/>
    <protectedRange sqref="B15:B44" name="Rozstęp1"/>
    <protectedRange sqref="D15:D44" name="Rozstęp1_1"/>
    <protectedRange sqref="E15:E44" name="Rozstęp1_2"/>
    <protectedRange sqref="F15:H44" name="Rozstęp1_3"/>
    <protectedRange sqref="I15:I44" name="Rozstęp1_4"/>
    <protectedRange sqref="E4 E8" name="Rozstęp1_5"/>
    <protectedRange sqref="E5:E6" name="Rozstęp1_6"/>
    <protectedRange sqref="E7 E11 E13" name="Rozstęp1_7"/>
    <protectedRange sqref="E9" name="Rozstęp1_8"/>
    <protectedRange sqref="E10" name="Rozstęp1_9"/>
    <protectedRange sqref="E12" name="Rozstęp1_10"/>
  </protectedRanges>
  <autoFilter ref="A1:AB48" xr:uid="{00000000-0009-0000-0000-000000000000}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8">
    <mergeCell ref="D1:D2"/>
    <mergeCell ref="A48:G48"/>
    <mergeCell ref="A47:G47"/>
    <mergeCell ref="E1:E2"/>
    <mergeCell ref="A45:G45"/>
    <mergeCell ref="A1:A2"/>
    <mergeCell ref="B1:B2"/>
    <mergeCell ref="C1:C2"/>
    <mergeCell ref="F1:F2"/>
    <mergeCell ref="G1:G2"/>
    <mergeCell ref="A46:G46"/>
    <mergeCell ref="L1:L2"/>
    <mergeCell ref="M1:M2"/>
    <mergeCell ref="N1:W1"/>
    <mergeCell ref="H1:H2"/>
    <mergeCell ref="I1:I2"/>
    <mergeCell ref="J1:J2"/>
    <mergeCell ref="K1:K2"/>
  </mergeCells>
  <conditionalFormatting sqref="AA50 X3:AA48">
    <cfRule type="cellIs" dxfId="11" priority="15" operator="equal">
      <formula>FALSE</formula>
    </cfRule>
  </conditionalFormatting>
  <conditionalFormatting sqref="X3:Z48">
    <cfRule type="containsText" dxfId="10" priority="13" operator="containsText" text="fałsz">
      <formula>NOT(ISERROR(SEARCH("fałsz",X3)))</formula>
    </cfRule>
  </conditionalFormatting>
  <dataValidations count="2">
    <dataValidation type="list" allowBlank="1" showInputMessage="1" showErrorMessage="1" sqref="C3:C44" xr:uid="{00000000-0002-0000-0000-000000000000}">
      <formula1>"N,K,W"</formula1>
    </dataValidation>
    <dataValidation type="list" allowBlank="1" showInputMessage="1" showErrorMessage="1" sqref="G3:G44" xr:uid="{00000000-0002-0000-00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>&amp;LWojewództwo Małopolskie - zadania powiatowe lista podstawowa</oddHeader>
    <oddFooter>&amp;CStrona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39"/>
  <sheetViews>
    <sheetView showGridLines="0" topLeftCell="A124" zoomScale="90" zoomScaleNormal="90" zoomScaleSheetLayoutView="70" workbookViewId="0">
      <selection activeCell="A131" sqref="A131:G131"/>
    </sheetView>
  </sheetViews>
  <sheetFormatPr defaultColWidth="9.109375" defaultRowHeight="11.3" x14ac:dyDescent="0.2"/>
  <cols>
    <col min="1" max="1" width="5" style="105" customWidth="1"/>
    <col min="2" max="2" width="12" style="105" customWidth="1"/>
    <col min="3" max="3" width="12.44140625" style="82" customWidth="1"/>
    <col min="4" max="4" width="14.6640625" style="122" customWidth="1"/>
    <col min="5" max="5" width="10.6640625" style="123" customWidth="1"/>
    <col min="6" max="6" width="12.6640625" style="105" customWidth="1"/>
    <col min="7" max="7" width="38.6640625" style="105" customWidth="1"/>
    <col min="8" max="8" width="8.6640625" style="105" customWidth="1"/>
    <col min="9" max="9" width="15.88671875" style="123" customWidth="1"/>
    <col min="10" max="10" width="15.88671875" style="105" customWidth="1"/>
    <col min="11" max="11" width="15.5546875" style="106" customWidth="1"/>
    <col min="12" max="13" width="15.5546875" style="105" customWidth="1"/>
    <col min="14" max="14" width="10.88671875" style="104" customWidth="1"/>
    <col min="15" max="18" width="14.6640625" style="105" customWidth="1"/>
    <col min="19" max="24" width="9.88671875" style="105" customWidth="1"/>
    <col min="25" max="27" width="15.6640625" style="107" customWidth="1"/>
    <col min="28" max="28" width="15.6640625" style="105" customWidth="1"/>
    <col min="29" max="29" width="45.88671875" style="105" customWidth="1"/>
    <col min="30" max="16384" width="9.109375" style="105"/>
  </cols>
  <sheetData>
    <row r="1" spans="1:28" ht="20.05" customHeight="1" x14ac:dyDescent="0.2">
      <c r="A1" s="144" t="s">
        <v>0</v>
      </c>
      <c r="B1" s="144" t="s">
        <v>1</v>
      </c>
      <c r="C1" s="148" t="s">
        <v>30</v>
      </c>
      <c r="D1" s="142" t="s">
        <v>2</v>
      </c>
      <c r="E1" s="144" t="s">
        <v>24</v>
      </c>
      <c r="F1" s="142" t="s">
        <v>11</v>
      </c>
      <c r="G1" s="144" t="s">
        <v>3</v>
      </c>
      <c r="H1" s="144" t="s">
        <v>17</v>
      </c>
      <c r="I1" s="144" t="s">
        <v>4</v>
      </c>
      <c r="J1" s="144" t="s">
        <v>18</v>
      </c>
      <c r="K1" s="145" t="s">
        <v>5</v>
      </c>
      <c r="L1" s="144" t="s">
        <v>13</v>
      </c>
      <c r="M1" s="142" t="s">
        <v>9</v>
      </c>
      <c r="N1" s="144" t="s">
        <v>7</v>
      </c>
      <c r="O1" s="144" t="s">
        <v>8</v>
      </c>
      <c r="P1" s="144"/>
      <c r="Q1" s="144"/>
      <c r="R1" s="144"/>
      <c r="S1" s="144"/>
      <c r="T1" s="144"/>
      <c r="U1" s="144"/>
      <c r="V1" s="144"/>
      <c r="W1" s="144"/>
      <c r="X1" s="144"/>
    </row>
    <row r="2" spans="1:28" s="123" customFormat="1" ht="46.5" customHeight="1" x14ac:dyDescent="0.2">
      <c r="A2" s="144"/>
      <c r="B2" s="144"/>
      <c r="C2" s="149"/>
      <c r="D2" s="143"/>
      <c r="E2" s="144"/>
      <c r="F2" s="143"/>
      <c r="G2" s="144"/>
      <c r="H2" s="144"/>
      <c r="I2" s="144"/>
      <c r="J2" s="144"/>
      <c r="K2" s="145"/>
      <c r="L2" s="144"/>
      <c r="M2" s="143"/>
      <c r="N2" s="144"/>
      <c r="O2" s="136">
        <v>2019</v>
      </c>
      <c r="P2" s="136">
        <v>2020</v>
      </c>
      <c r="Q2" s="136">
        <v>2021</v>
      </c>
      <c r="R2" s="136">
        <v>2022</v>
      </c>
      <c r="S2" s="136">
        <v>2023</v>
      </c>
      <c r="T2" s="136">
        <v>2024</v>
      </c>
      <c r="U2" s="136">
        <v>2025</v>
      </c>
      <c r="V2" s="136">
        <v>2026</v>
      </c>
      <c r="W2" s="136">
        <v>2027</v>
      </c>
      <c r="X2" s="136">
        <v>2028</v>
      </c>
      <c r="Y2" s="104" t="s">
        <v>20</v>
      </c>
      <c r="Z2" s="104" t="s">
        <v>21</v>
      </c>
      <c r="AA2" s="104" t="s">
        <v>22</v>
      </c>
      <c r="AB2" s="117" t="s">
        <v>23</v>
      </c>
    </row>
    <row r="3" spans="1:28" ht="59.35" customHeight="1" x14ac:dyDescent="0.2">
      <c r="A3" s="92">
        <v>1</v>
      </c>
      <c r="B3" s="92" t="s">
        <v>76</v>
      </c>
      <c r="C3" s="33" t="s">
        <v>44</v>
      </c>
      <c r="D3" s="113" t="s">
        <v>94</v>
      </c>
      <c r="E3" s="96" t="s">
        <v>761</v>
      </c>
      <c r="F3" s="92" t="s">
        <v>111</v>
      </c>
      <c r="G3" s="99" t="s">
        <v>133</v>
      </c>
      <c r="H3" s="92" t="s">
        <v>56</v>
      </c>
      <c r="I3" s="126">
        <v>0.40600000000000003</v>
      </c>
      <c r="J3" s="40" t="s">
        <v>57</v>
      </c>
      <c r="K3" s="41">
        <v>4742949.04</v>
      </c>
      <c r="L3" s="42">
        <v>3506689</v>
      </c>
      <c r="M3" s="36">
        <v>1236260.04</v>
      </c>
      <c r="N3" s="38">
        <f>ROUND(L3/K3,4)</f>
        <v>0.73929999999999996</v>
      </c>
      <c r="O3" s="41">
        <v>1465326.31</v>
      </c>
      <c r="P3" s="41">
        <v>1563274.69</v>
      </c>
      <c r="Q3" s="41">
        <v>478088</v>
      </c>
      <c r="R3" s="43"/>
      <c r="S3" s="114"/>
      <c r="T3" s="114"/>
      <c r="U3" s="114"/>
      <c r="V3" s="114"/>
      <c r="W3" s="114"/>
      <c r="X3" s="114"/>
      <c r="Y3" s="104" t="b">
        <f t="shared" ref="Y3" si="0">L3=SUM(O3:X3)</f>
        <v>1</v>
      </c>
      <c r="Z3" s="118">
        <f t="shared" ref="Z3" si="1">ROUND(L3/K3,4)</f>
        <v>0.73929999999999996</v>
      </c>
      <c r="AA3" s="119" t="b">
        <f t="shared" ref="AA3" si="2">Z3=N3</f>
        <v>1</v>
      </c>
      <c r="AB3" s="119" t="b">
        <f t="shared" ref="AB3" si="3">K3=L3+M3</f>
        <v>1</v>
      </c>
    </row>
    <row r="4" spans="1:28" ht="33.85" x14ac:dyDescent="0.2">
      <c r="A4" s="92">
        <f>A3+1</f>
        <v>2</v>
      </c>
      <c r="B4" s="92" t="s">
        <v>77</v>
      </c>
      <c r="C4" s="33" t="s">
        <v>44</v>
      </c>
      <c r="D4" s="113" t="s">
        <v>95</v>
      </c>
      <c r="E4" s="96">
        <v>1218093</v>
      </c>
      <c r="F4" s="92" t="s">
        <v>112</v>
      </c>
      <c r="G4" s="99" t="s">
        <v>134</v>
      </c>
      <c r="H4" s="92" t="s">
        <v>56</v>
      </c>
      <c r="I4" s="126">
        <v>0.995</v>
      </c>
      <c r="J4" s="40" t="s">
        <v>54</v>
      </c>
      <c r="K4" s="41">
        <v>12397424.539999999</v>
      </c>
      <c r="L4" s="42">
        <v>6198712</v>
      </c>
      <c r="M4" s="36">
        <v>6198712.5399999991</v>
      </c>
      <c r="N4" s="38">
        <f t="shared" ref="N4:N66" si="4">ROUND(L4/K4,4)</f>
        <v>0.5</v>
      </c>
      <c r="O4" s="41">
        <v>918021</v>
      </c>
      <c r="P4" s="41">
        <v>2535596</v>
      </c>
      <c r="Q4" s="41">
        <v>2745095</v>
      </c>
      <c r="R4" s="43"/>
      <c r="S4" s="114"/>
      <c r="T4" s="114"/>
      <c r="U4" s="114"/>
      <c r="V4" s="114"/>
      <c r="W4" s="114"/>
      <c r="X4" s="114"/>
      <c r="Y4" s="104" t="b">
        <f t="shared" ref="Y4:Y66" si="5">L4=SUM(O4:X4)</f>
        <v>1</v>
      </c>
      <c r="Z4" s="118">
        <f t="shared" ref="Z4:Z66" si="6">ROUND(L4/K4,4)</f>
        <v>0.5</v>
      </c>
      <c r="AA4" s="119" t="b">
        <f t="shared" ref="AA4:AA66" si="7">Z4=N4</f>
        <v>1</v>
      </c>
      <c r="AB4" s="119" t="b">
        <f t="shared" ref="AB4:AB66" si="8">K4=L4+M4</f>
        <v>1</v>
      </c>
    </row>
    <row r="5" spans="1:28" ht="95.95" customHeight="1" x14ac:dyDescent="0.2">
      <c r="A5" s="92">
        <f t="shared" ref="A5:A68" si="9">A4+1</f>
        <v>3</v>
      </c>
      <c r="B5" s="92" t="s">
        <v>78</v>
      </c>
      <c r="C5" s="33" t="s">
        <v>44</v>
      </c>
      <c r="D5" s="113" t="s">
        <v>96</v>
      </c>
      <c r="E5" s="96" t="s">
        <v>762</v>
      </c>
      <c r="F5" s="92" t="s">
        <v>111</v>
      </c>
      <c r="G5" s="99" t="s">
        <v>135</v>
      </c>
      <c r="H5" s="92" t="s">
        <v>53</v>
      </c>
      <c r="I5" s="126">
        <v>1.337</v>
      </c>
      <c r="J5" s="40" t="s">
        <v>120</v>
      </c>
      <c r="K5" s="41">
        <v>7413673.3300000001</v>
      </c>
      <c r="L5" s="42">
        <v>5930938</v>
      </c>
      <c r="M5" s="36">
        <v>1482735.33</v>
      </c>
      <c r="N5" s="38">
        <f t="shared" si="4"/>
        <v>0.8</v>
      </c>
      <c r="O5" s="41">
        <v>1098955</v>
      </c>
      <c r="P5" s="41">
        <v>915611</v>
      </c>
      <c r="Q5" s="41">
        <v>3916372</v>
      </c>
      <c r="R5" s="43"/>
      <c r="S5" s="114"/>
      <c r="T5" s="114"/>
      <c r="U5" s="114"/>
      <c r="V5" s="114"/>
      <c r="W5" s="114"/>
      <c r="X5" s="114"/>
      <c r="Y5" s="104" t="b">
        <f t="shared" si="5"/>
        <v>1</v>
      </c>
      <c r="Z5" s="118">
        <f t="shared" si="6"/>
        <v>0.8</v>
      </c>
      <c r="AA5" s="119" t="b">
        <f t="shared" si="7"/>
        <v>1</v>
      </c>
      <c r="AB5" s="119" t="b">
        <f t="shared" si="8"/>
        <v>1</v>
      </c>
    </row>
    <row r="6" spans="1:28" ht="48.7" customHeight="1" x14ac:dyDescent="0.2">
      <c r="A6" s="92">
        <f t="shared" si="9"/>
        <v>4</v>
      </c>
      <c r="B6" s="92" t="s">
        <v>79</v>
      </c>
      <c r="C6" s="33" t="s">
        <v>44</v>
      </c>
      <c r="D6" s="113" t="s">
        <v>97</v>
      </c>
      <c r="E6" s="96">
        <v>1213011</v>
      </c>
      <c r="F6" s="92" t="s">
        <v>113</v>
      </c>
      <c r="G6" s="99" t="s">
        <v>136</v>
      </c>
      <c r="H6" s="92" t="s">
        <v>53</v>
      </c>
      <c r="I6" s="126">
        <v>1.2130000000000001</v>
      </c>
      <c r="J6" s="40" t="s">
        <v>121</v>
      </c>
      <c r="K6" s="41">
        <v>6823868.21</v>
      </c>
      <c r="L6" s="42">
        <v>3411934</v>
      </c>
      <c r="M6" s="36">
        <v>3411934.21</v>
      </c>
      <c r="N6" s="38">
        <f t="shared" si="4"/>
        <v>0.5</v>
      </c>
      <c r="O6" s="41">
        <v>135000</v>
      </c>
      <c r="P6" s="41">
        <v>1470000</v>
      </c>
      <c r="Q6" s="41">
        <v>1806934</v>
      </c>
      <c r="R6" s="43"/>
      <c r="S6" s="114"/>
      <c r="T6" s="114"/>
      <c r="U6" s="114"/>
      <c r="V6" s="114"/>
      <c r="W6" s="114"/>
      <c r="X6" s="114"/>
      <c r="Y6" s="104" t="b">
        <f t="shared" si="5"/>
        <v>1</v>
      </c>
      <c r="Z6" s="118">
        <f t="shared" si="6"/>
        <v>0.5</v>
      </c>
      <c r="AA6" s="119" t="b">
        <f t="shared" si="7"/>
        <v>1</v>
      </c>
      <c r="AB6" s="119" t="b">
        <f t="shared" si="8"/>
        <v>1</v>
      </c>
    </row>
    <row r="7" spans="1:28" ht="49.5" customHeight="1" x14ac:dyDescent="0.2">
      <c r="A7" s="92">
        <f t="shared" si="9"/>
        <v>5</v>
      </c>
      <c r="B7" s="92" t="s">
        <v>80</v>
      </c>
      <c r="C7" s="33" t="s">
        <v>44</v>
      </c>
      <c r="D7" s="113" t="s">
        <v>98</v>
      </c>
      <c r="E7" s="96">
        <v>1205011</v>
      </c>
      <c r="F7" s="92" t="s">
        <v>114</v>
      </c>
      <c r="G7" s="99" t="s">
        <v>137</v>
      </c>
      <c r="H7" s="92" t="s">
        <v>53</v>
      </c>
      <c r="I7" s="126">
        <v>1.669</v>
      </c>
      <c r="J7" s="40" t="s">
        <v>122</v>
      </c>
      <c r="K7" s="41">
        <v>9689950.3599999994</v>
      </c>
      <c r="L7" s="42">
        <v>4844975</v>
      </c>
      <c r="M7" s="36">
        <v>4844975.3599999994</v>
      </c>
      <c r="N7" s="38">
        <f t="shared" si="4"/>
        <v>0.5</v>
      </c>
      <c r="O7" s="41">
        <v>273332</v>
      </c>
      <c r="P7" s="41">
        <v>2443918</v>
      </c>
      <c r="Q7" s="41">
        <v>2127725</v>
      </c>
      <c r="R7" s="43"/>
      <c r="S7" s="114"/>
      <c r="T7" s="114"/>
      <c r="U7" s="114"/>
      <c r="V7" s="114"/>
      <c r="W7" s="114"/>
      <c r="X7" s="114"/>
      <c r="Y7" s="104" t="b">
        <f t="shared" si="5"/>
        <v>1</v>
      </c>
      <c r="Z7" s="118">
        <f t="shared" si="6"/>
        <v>0.5</v>
      </c>
      <c r="AA7" s="119" t="b">
        <f t="shared" si="7"/>
        <v>1</v>
      </c>
      <c r="AB7" s="119" t="b">
        <f t="shared" si="8"/>
        <v>1</v>
      </c>
    </row>
    <row r="8" spans="1:28" ht="57.8" customHeight="1" x14ac:dyDescent="0.2">
      <c r="A8" s="92">
        <f t="shared" si="9"/>
        <v>6</v>
      </c>
      <c r="B8" s="92" t="s">
        <v>81</v>
      </c>
      <c r="C8" s="33" t="s">
        <v>44</v>
      </c>
      <c r="D8" s="113" t="s">
        <v>99</v>
      </c>
      <c r="E8" s="96">
        <v>1211023</v>
      </c>
      <c r="F8" s="92" t="s">
        <v>115</v>
      </c>
      <c r="G8" s="99" t="s">
        <v>138</v>
      </c>
      <c r="H8" s="92" t="s">
        <v>56</v>
      </c>
      <c r="I8" s="126">
        <v>0.55600000000000005</v>
      </c>
      <c r="J8" s="40" t="s">
        <v>123</v>
      </c>
      <c r="K8" s="41">
        <v>1887145.05</v>
      </c>
      <c r="L8" s="42">
        <v>943572</v>
      </c>
      <c r="M8" s="36">
        <v>943573.05</v>
      </c>
      <c r="N8" s="38">
        <f t="shared" si="4"/>
        <v>0.5</v>
      </c>
      <c r="O8" s="41">
        <v>65510</v>
      </c>
      <c r="P8" s="41">
        <v>74350</v>
      </c>
      <c r="Q8" s="41">
        <v>803712</v>
      </c>
      <c r="R8" s="43"/>
      <c r="S8" s="114"/>
      <c r="T8" s="114"/>
      <c r="U8" s="114"/>
      <c r="V8" s="114"/>
      <c r="W8" s="114"/>
      <c r="X8" s="114"/>
      <c r="Y8" s="104" t="b">
        <f t="shared" si="5"/>
        <v>1</v>
      </c>
      <c r="Z8" s="118">
        <f t="shared" si="6"/>
        <v>0.5</v>
      </c>
      <c r="AA8" s="119" t="b">
        <f t="shared" si="7"/>
        <v>1</v>
      </c>
      <c r="AB8" s="119" t="b">
        <f t="shared" si="8"/>
        <v>1</v>
      </c>
    </row>
    <row r="9" spans="1:28" ht="47.3" customHeight="1" x14ac:dyDescent="0.2">
      <c r="A9" s="92">
        <f t="shared" si="9"/>
        <v>7</v>
      </c>
      <c r="B9" s="92" t="s">
        <v>767</v>
      </c>
      <c r="C9" s="33" t="s">
        <v>44</v>
      </c>
      <c r="D9" s="113" t="s">
        <v>100</v>
      </c>
      <c r="E9" s="96">
        <v>1207072</v>
      </c>
      <c r="F9" s="92" t="s">
        <v>116</v>
      </c>
      <c r="G9" s="99" t="s">
        <v>139</v>
      </c>
      <c r="H9" s="92" t="s">
        <v>56</v>
      </c>
      <c r="I9" s="126">
        <v>0.94799999999999995</v>
      </c>
      <c r="J9" s="40" t="s">
        <v>124</v>
      </c>
      <c r="K9" s="41">
        <v>2240952.61</v>
      </c>
      <c r="L9" s="42">
        <v>1344571</v>
      </c>
      <c r="M9" s="36">
        <v>896381.60999999987</v>
      </c>
      <c r="N9" s="38">
        <f t="shared" si="4"/>
        <v>0.6</v>
      </c>
      <c r="O9" s="41">
        <v>690000</v>
      </c>
      <c r="P9" s="41">
        <v>654571</v>
      </c>
      <c r="Q9" s="43"/>
      <c r="R9" s="43"/>
      <c r="S9" s="114"/>
      <c r="T9" s="114"/>
      <c r="U9" s="114"/>
      <c r="V9" s="114"/>
      <c r="W9" s="114"/>
      <c r="X9" s="114"/>
      <c r="Y9" s="104" t="b">
        <f t="shared" si="5"/>
        <v>1</v>
      </c>
      <c r="Z9" s="118">
        <f t="shared" si="6"/>
        <v>0.6</v>
      </c>
      <c r="AA9" s="119" t="b">
        <f t="shared" si="7"/>
        <v>1</v>
      </c>
      <c r="AB9" s="119" t="b">
        <f t="shared" si="8"/>
        <v>1</v>
      </c>
    </row>
    <row r="10" spans="1:28" ht="58.55" customHeight="1" x14ac:dyDescent="0.2">
      <c r="A10" s="92">
        <f t="shared" si="9"/>
        <v>8</v>
      </c>
      <c r="B10" s="92" t="s">
        <v>82</v>
      </c>
      <c r="C10" s="33" t="s">
        <v>44</v>
      </c>
      <c r="D10" s="113" t="s">
        <v>101</v>
      </c>
      <c r="E10" s="96">
        <v>1216092</v>
      </c>
      <c r="F10" s="92" t="s">
        <v>111</v>
      </c>
      <c r="G10" s="99" t="s">
        <v>140</v>
      </c>
      <c r="H10" s="92" t="s">
        <v>56</v>
      </c>
      <c r="I10" s="126">
        <v>1.123</v>
      </c>
      <c r="J10" s="40" t="s">
        <v>65</v>
      </c>
      <c r="K10" s="41">
        <v>1614378.65</v>
      </c>
      <c r="L10" s="42">
        <v>1291502</v>
      </c>
      <c r="M10" s="36">
        <v>322876.64999999991</v>
      </c>
      <c r="N10" s="38">
        <f t="shared" si="4"/>
        <v>0.8</v>
      </c>
      <c r="O10" s="41">
        <v>160000</v>
      </c>
      <c r="P10" s="41">
        <v>1131502</v>
      </c>
      <c r="Q10" s="41"/>
      <c r="R10" s="41"/>
      <c r="S10" s="114"/>
      <c r="T10" s="114"/>
      <c r="U10" s="114"/>
      <c r="V10" s="114"/>
      <c r="W10" s="114"/>
      <c r="X10" s="114"/>
      <c r="Y10" s="104" t="b">
        <f t="shared" si="5"/>
        <v>1</v>
      </c>
      <c r="Z10" s="118">
        <f t="shared" si="6"/>
        <v>0.8</v>
      </c>
      <c r="AA10" s="119" t="b">
        <f t="shared" si="7"/>
        <v>1</v>
      </c>
      <c r="AB10" s="119" t="b">
        <f t="shared" si="8"/>
        <v>1</v>
      </c>
    </row>
    <row r="11" spans="1:28" ht="96.75" customHeight="1" x14ac:dyDescent="0.2">
      <c r="A11" s="92">
        <f t="shared" si="9"/>
        <v>9</v>
      </c>
      <c r="B11" s="92" t="s">
        <v>83</v>
      </c>
      <c r="C11" s="33" t="s">
        <v>44</v>
      </c>
      <c r="D11" s="113" t="s">
        <v>102</v>
      </c>
      <c r="E11" s="96" t="s">
        <v>759</v>
      </c>
      <c r="F11" s="92" t="s">
        <v>117</v>
      </c>
      <c r="G11" s="99" t="s">
        <v>141</v>
      </c>
      <c r="H11" s="92" t="s">
        <v>53</v>
      </c>
      <c r="I11" s="126">
        <v>0.61299999999999999</v>
      </c>
      <c r="J11" s="40" t="s">
        <v>125</v>
      </c>
      <c r="K11" s="41">
        <v>2557208.7000000002</v>
      </c>
      <c r="L11" s="42">
        <v>1278603</v>
      </c>
      <c r="M11" s="36">
        <v>1278605.7000000002</v>
      </c>
      <c r="N11" s="38">
        <f t="shared" si="4"/>
        <v>0.5</v>
      </c>
      <c r="O11" s="41">
        <v>108718</v>
      </c>
      <c r="P11" s="41">
        <v>198574</v>
      </c>
      <c r="Q11" s="41">
        <v>476234</v>
      </c>
      <c r="R11" s="41">
        <v>495077</v>
      </c>
      <c r="S11" s="114"/>
      <c r="T11" s="114"/>
      <c r="U11" s="114"/>
      <c r="V11" s="114"/>
      <c r="W11" s="114"/>
      <c r="X11" s="114"/>
      <c r="Y11" s="104" t="b">
        <f t="shared" si="5"/>
        <v>1</v>
      </c>
      <c r="Z11" s="118">
        <f t="shared" si="6"/>
        <v>0.5</v>
      </c>
      <c r="AA11" s="119" t="b">
        <f t="shared" si="7"/>
        <v>1</v>
      </c>
      <c r="AB11" s="119" t="b">
        <f t="shared" si="8"/>
        <v>1</v>
      </c>
    </row>
    <row r="12" spans="1:28" ht="60.75" customHeight="1" x14ac:dyDescent="0.2">
      <c r="A12" s="92">
        <f t="shared" si="9"/>
        <v>10</v>
      </c>
      <c r="B12" s="92" t="s">
        <v>84</v>
      </c>
      <c r="C12" s="33" t="s">
        <v>44</v>
      </c>
      <c r="D12" s="113" t="s">
        <v>103</v>
      </c>
      <c r="E12" s="92">
        <v>1213023</v>
      </c>
      <c r="F12" s="92" t="s">
        <v>113</v>
      </c>
      <c r="G12" s="99" t="s">
        <v>142</v>
      </c>
      <c r="H12" s="92" t="s">
        <v>56</v>
      </c>
      <c r="I12" s="126">
        <v>0.41599999999999998</v>
      </c>
      <c r="J12" s="40" t="s">
        <v>126</v>
      </c>
      <c r="K12" s="41">
        <v>1205942.72</v>
      </c>
      <c r="L12" s="42">
        <v>602971</v>
      </c>
      <c r="M12" s="36">
        <v>602971.72</v>
      </c>
      <c r="N12" s="38">
        <f t="shared" si="4"/>
        <v>0.5</v>
      </c>
      <c r="O12" s="41">
        <v>135515</v>
      </c>
      <c r="P12" s="41">
        <v>467456</v>
      </c>
      <c r="Q12" s="43"/>
      <c r="R12" s="43"/>
      <c r="S12" s="114"/>
      <c r="T12" s="114"/>
      <c r="U12" s="114"/>
      <c r="V12" s="114"/>
      <c r="W12" s="114"/>
      <c r="X12" s="114"/>
      <c r="Y12" s="104" t="b">
        <f t="shared" si="5"/>
        <v>1</v>
      </c>
      <c r="Z12" s="118">
        <f t="shared" si="6"/>
        <v>0.5</v>
      </c>
      <c r="AA12" s="119" t="b">
        <f t="shared" si="7"/>
        <v>1</v>
      </c>
      <c r="AB12" s="119" t="b">
        <f t="shared" si="8"/>
        <v>1</v>
      </c>
    </row>
    <row r="13" spans="1:28" ht="22.55" x14ac:dyDescent="0.2">
      <c r="A13" s="92">
        <f t="shared" si="9"/>
        <v>11</v>
      </c>
      <c r="B13" s="92" t="s">
        <v>85</v>
      </c>
      <c r="C13" s="33" t="s">
        <v>44</v>
      </c>
      <c r="D13" s="113" t="s">
        <v>104</v>
      </c>
      <c r="E13" s="96">
        <v>1263</v>
      </c>
      <c r="F13" s="92" t="s">
        <v>111</v>
      </c>
      <c r="G13" s="99" t="s">
        <v>143</v>
      </c>
      <c r="H13" s="92" t="s">
        <v>74</v>
      </c>
      <c r="I13" s="126">
        <v>0.56799999999999995</v>
      </c>
      <c r="J13" s="40" t="s">
        <v>127</v>
      </c>
      <c r="K13" s="41">
        <v>1709578.4</v>
      </c>
      <c r="L13" s="42">
        <v>854789</v>
      </c>
      <c r="M13" s="36">
        <v>854789.39999999991</v>
      </c>
      <c r="N13" s="38">
        <f t="shared" si="4"/>
        <v>0.5</v>
      </c>
      <c r="O13" s="41">
        <v>300000</v>
      </c>
      <c r="P13" s="41">
        <v>554789</v>
      </c>
      <c r="Q13" s="43"/>
      <c r="R13" s="43"/>
      <c r="S13" s="114"/>
      <c r="T13" s="114"/>
      <c r="U13" s="114"/>
      <c r="V13" s="114"/>
      <c r="W13" s="114"/>
      <c r="X13" s="114"/>
      <c r="Y13" s="104" t="b">
        <f t="shared" si="5"/>
        <v>1</v>
      </c>
      <c r="Z13" s="118">
        <f t="shared" si="6"/>
        <v>0.5</v>
      </c>
      <c r="AA13" s="119" t="b">
        <f t="shared" si="7"/>
        <v>1</v>
      </c>
      <c r="AB13" s="119" t="b">
        <f t="shared" si="8"/>
        <v>1</v>
      </c>
    </row>
    <row r="14" spans="1:28" ht="80.3" customHeight="1" x14ac:dyDescent="0.2">
      <c r="A14" s="92">
        <f t="shared" si="9"/>
        <v>12</v>
      </c>
      <c r="B14" s="92" t="s">
        <v>86</v>
      </c>
      <c r="C14" s="33" t="s">
        <v>44</v>
      </c>
      <c r="D14" s="113" t="s">
        <v>105</v>
      </c>
      <c r="E14" s="92">
        <v>1216162</v>
      </c>
      <c r="F14" s="92" t="s">
        <v>111</v>
      </c>
      <c r="G14" s="99" t="s">
        <v>768</v>
      </c>
      <c r="H14" s="92" t="s">
        <v>56</v>
      </c>
      <c r="I14" s="126">
        <v>4.317E-2</v>
      </c>
      <c r="J14" s="40" t="s">
        <v>128</v>
      </c>
      <c r="K14" s="41">
        <v>1905179.08</v>
      </c>
      <c r="L14" s="42">
        <v>1333625</v>
      </c>
      <c r="M14" s="36">
        <v>571554.08000000007</v>
      </c>
      <c r="N14" s="38">
        <f t="shared" si="4"/>
        <v>0.7</v>
      </c>
      <c r="O14" s="41">
        <v>534457</v>
      </c>
      <c r="P14" s="41">
        <v>252536</v>
      </c>
      <c r="Q14" s="41">
        <v>546632</v>
      </c>
      <c r="R14" s="43"/>
      <c r="S14" s="114"/>
      <c r="T14" s="114"/>
      <c r="U14" s="114"/>
      <c r="V14" s="114"/>
      <c r="W14" s="114"/>
      <c r="X14" s="114"/>
      <c r="Y14" s="104" t="b">
        <f t="shared" si="5"/>
        <v>1</v>
      </c>
      <c r="Z14" s="118">
        <f t="shared" si="6"/>
        <v>0.7</v>
      </c>
      <c r="AA14" s="119" t="b">
        <f t="shared" si="7"/>
        <v>1</v>
      </c>
      <c r="AB14" s="119" t="b">
        <f t="shared" si="8"/>
        <v>1</v>
      </c>
    </row>
    <row r="15" spans="1:28" ht="45.1" x14ac:dyDescent="0.2">
      <c r="A15" s="92">
        <f t="shared" si="9"/>
        <v>13</v>
      </c>
      <c r="B15" s="92" t="s">
        <v>87</v>
      </c>
      <c r="C15" s="33" t="s">
        <v>44</v>
      </c>
      <c r="D15" s="113" t="s">
        <v>106</v>
      </c>
      <c r="E15" s="92" t="s">
        <v>757</v>
      </c>
      <c r="F15" s="92" t="s">
        <v>116</v>
      </c>
      <c r="G15" s="99" t="s">
        <v>769</v>
      </c>
      <c r="H15" s="92" t="s">
        <v>74</v>
      </c>
      <c r="I15" s="126">
        <v>0.37</v>
      </c>
      <c r="J15" s="40" t="s">
        <v>129</v>
      </c>
      <c r="K15" s="41">
        <v>137165.32</v>
      </c>
      <c r="L15" s="42">
        <v>82299</v>
      </c>
      <c r="M15" s="36">
        <v>54866.320000000007</v>
      </c>
      <c r="N15" s="38">
        <f t="shared" si="4"/>
        <v>0.6</v>
      </c>
      <c r="O15" s="41">
        <v>14295</v>
      </c>
      <c r="P15" s="41">
        <v>68004</v>
      </c>
      <c r="Q15" s="43"/>
      <c r="R15" s="43"/>
      <c r="S15" s="114"/>
      <c r="T15" s="114"/>
      <c r="U15" s="114"/>
      <c r="V15" s="114"/>
      <c r="W15" s="114"/>
      <c r="X15" s="114"/>
      <c r="Y15" s="104" t="b">
        <f t="shared" si="5"/>
        <v>1</v>
      </c>
      <c r="Z15" s="118">
        <f t="shared" si="6"/>
        <v>0.6</v>
      </c>
      <c r="AA15" s="119" t="b">
        <f t="shared" si="7"/>
        <v>1</v>
      </c>
      <c r="AB15" s="119" t="b">
        <f t="shared" si="8"/>
        <v>1</v>
      </c>
    </row>
    <row r="16" spans="1:28" ht="33.85" x14ac:dyDescent="0.2">
      <c r="A16" s="92">
        <f t="shared" si="9"/>
        <v>14</v>
      </c>
      <c r="B16" s="92" t="s">
        <v>88</v>
      </c>
      <c r="C16" s="33" t="s">
        <v>44</v>
      </c>
      <c r="D16" s="113" t="s">
        <v>107</v>
      </c>
      <c r="E16" s="92" t="s">
        <v>758</v>
      </c>
      <c r="F16" s="92" t="s">
        <v>118</v>
      </c>
      <c r="G16" s="99" t="s">
        <v>144</v>
      </c>
      <c r="H16" s="92" t="s">
        <v>56</v>
      </c>
      <c r="I16" s="126">
        <v>0.42299999999999999</v>
      </c>
      <c r="J16" s="40" t="s">
        <v>130</v>
      </c>
      <c r="K16" s="41">
        <v>1145086.72</v>
      </c>
      <c r="L16" s="42">
        <v>572543</v>
      </c>
      <c r="M16" s="36">
        <v>572543.72</v>
      </c>
      <c r="N16" s="38">
        <f t="shared" si="4"/>
        <v>0.5</v>
      </c>
      <c r="O16" s="41">
        <v>39882</v>
      </c>
      <c r="P16" s="41">
        <v>148617</v>
      </c>
      <c r="Q16" s="41">
        <v>384044</v>
      </c>
      <c r="R16" s="43"/>
      <c r="S16" s="114"/>
      <c r="T16" s="114"/>
      <c r="U16" s="114"/>
      <c r="V16" s="114"/>
      <c r="W16" s="114"/>
      <c r="X16" s="114"/>
      <c r="Y16" s="104" t="b">
        <f t="shared" si="5"/>
        <v>1</v>
      </c>
      <c r="Z16" s="118">
        <f t="shared" si="6"/>
        <v>0.5</v>
      </c>
      <c r="AA16" s="119" t="b">
        <f t="shared" si="7"/>
        <v>1</v>
      </c>
      <c r="AB16" s="119" t="b">
        <f t="shared" si="8"/>
        <v>1</v>
      </c>
    </row>
    <row r="17" spans="1:28" ht="22.55" x14ac:dyDescent="0.2">
      <c r="A17" s="92">
        <f t="shared" si="9"/>
        <v>15</v>
      </c>
      <c r="B17" s="92" t="s">
        <v>89</v>
      </c>
      <c r="C17" s="33" t="s">
        <v>44</v>
      </c>
      <c r="D17" s="113" t="s">
        <v>102</v>
      </c>
      <c r="E17" s="92" t="s">
        <v>759</v>
      </c>
      <c r="F17" s="92" t="s">
        <v>117</v>
      </c>
      <c r="G17" s="99" t="s">
        <v>145</v>
      </c>
      <c r="H17" s="92" t="s">
        <v>53</v>
      </c>
      <c r="I17" s="126">
        <v>0.38300000000000001</v>
      </c>
      <c r="J17" s="40" t="s">
        <v>59</v>
      </c>
      <c r="K17" s="41">
        <v>988325.33</v>
      </c>
      <c r="L17" s="42">
        <v>494161</v>
      </c>
      <c r="M17" s="36">
        <v>494164.32999999996</v>
      </c>
      <c r="N17" s="38">
        <f t="shared" si="4"/>
        <v>0.5</v>
      </c>
      <c r="O17" s="41">
        <v>56259</v>
      </c>
      <c r="P17" s="41">
        <v>245725</v>
      </c>
      <c r="Q17" s="41">
        <v>192177</v>
      </c>
      <c r="R17" s="43"/>
      <c r="S17" s="114"/>
      <c r="T17" s="114"/>
      <c r="U17" s="114"/>
      <c r="V17" s="114"/>
      <c r="W17" s="114"/>
      <c r="X17" s="114"/>
      <c r="Y17" s="104" t="b">
        <f t="shared" si="5"/>
        <v>1</v>
      </c>
      <c r="Z17" s="118">
        <f t="shared" si="6"/>
        <v>0.5</v>
      </c>
      <c r="AA17" s="119" t="b">
        <f t="shared" si="7"/>
        <v>1</v>
      </c>
      <c r="AB17" s="119" t="b">
        <f t="shared" si="8"/>
        <v>1</v>
      </c>
    </row>
    <row r="18" spans="1:28" ht="33.85" x14ac:dyDescent="0.2">
      <c r="A18" s="92">
        <f t="shared" si="9"/>
        <v>16</v>
      </c>
      <c r="B18" s="92" t="s">
        <v>90</v>
      </c>
      <c r="C18" s="33" t="s">
        <v>44</v>
      </c>
      <c r="D18" s="113" t="s">
        <v>108</v>
      </c>
      <c r="E18" s="92">
        <v>1206113</v>
      </c>
      <c r="F18" s="92" t="s">
        <v>119</v>
      </c>
      <c r="G18" s="99" t="s">
        <v>146</v>
      </c>
      <c r="H18" s="92" t="s">
        <v>56</v>
      </c>
      <c r="I18" s="126">
        <v>0.92300000000000004</v>
      </c>
      <c r="J18" s="40" t="s">
        <v>131</v>
      </c>
      <c r="K18" s="41">
        <v>1445333.7</v>
      </c>
      <c r="L18" s="42">
        <v>722666</v>
      </c>
      <c r="M18" s="36">
        <v>722667.7</v>
      </c>
      <c r="N18" s="38">
        <f t="shared" si="4"/>
        <v>0.5</v>
      </c>
      <c r="O18" s="41">
        <v>269981</v>
      </c>
      <c r="P18" s="41">
        <v>452685</v>
      </c>
      <c r="Q18" s="43"/>
      <c r="R18" s="43"/>
      <c r="S18" s="114"/>
      <c r="T18" s="114"/>
      <c r="U18" s="114"/>
      <c r="V18" s="114"/>
      <c r="W18" s="114"/>
      <c r="X18" s="114"/>
      <c r="Y18" s="104" t="b">
        <f t="shared" si="5"/>
        <v>1</v>
      </c>
      <c r="Z18" s="118">
        <f t="shared" si="6"/>
        <v>0.5</v>
      </c>
      <c r="AA18" s="119" t="b">
        <f t="shared" si="7"/>
        <v>1</v>
      </c>
      <c r="AB18" s="119" t="b">
        <f t="shared" si="8"/>
        <v>1</v>
      </c>
    </row>
    <row r="19" spans="1:28" ht="59.35" customHeight="1" x14ac:dyDescent="0.2">
      <c r="A19" s="92">
        <f t="shared" si="9"/>
        <v>17</v>
      </c>
      <c r="B19" s="92" t="s">
        <v>91</v>
      </c>
      <c r="C19" s="33" t="s">
        <v>44</v>
      </c>
      <c r="D19" s="113" t="s">
        <v>109</v>
      </c>
      <c r="E19" s="92" t="s">
        <v>760</v>
      </c>
      <c r="F19" s="92" t="s">
        <v>111</v>
      </c>
      <c r="G19" s="99" t="s">
        <v>147</v>
      </c>
      <c r="H19" s="92" t="s">
        <v>74</v>
      </c>
      <c r="I19" s="126">
        <v>0.182</v>
      </c>
      <c r="J19" s="40" t="s">
        <v>65</v>
      </c>
      <c r="K19" s="41">
        <v>126166.7</v>
      </c>
      <c r="L19" s="42">
        <v>72128</v>
      </c>
      <c r="M19" s="36">
        <v>54038.7</v>
      </c>
      <c r="N19" s="38">
        <f t="shared" si="4"/>
        <v>0.57169999999999999</v>
      </c>
      <c r="O19" s="41">
        <v>27077</v>
      </c>
      <c r="P19" s="41">
        <v>45051</v>
      </c>
      <c r="Q19" s="43"/>
      <c r="R19" s="43"/>
      <c r="S19" s="114"/>
      <c r="T19" s="114"/>
      <c r="U19" s="114"/>
      <c r="V19" s="114"/>
      <c r="W19" s="114"/>
      <c r="X19" s="114"/>
      <c r="Y19" s="104" t="b">
        <f t="shared" si="5"/>
        <v>1</v>
      </c>
      <c r="Z19" s="118">
        <f t="shared" si="6"/>
        <v>0.57169999999999999</v>
      </c>
      <c r="AA19" s="119" t="b">
        <f t="shared" si="7"/>
        <v>1</v>
      </c>
      <c r="AB19" s="119" t="b">
        <f t="shared" si="8"/>
        <v>1</v>
      </c>
    </row>
    <row r="20" spans="1:28" ht="46.5" customHeight="1" x14ac:dyDescent="0.2">
      <c r="A20" s="92">
        <f t="shared" si="9"/>
        <v>18</v>
      </c>
      <c r="B20" s="92" t="s">
        <v>92</v>
      </c>
      <c r="C20" s="33" t="s">
        <v>44</v>
      </c>
      <c r="D20" s="113" t="s">
        <v>110</v>
      </c>
      <c r="E20" s="92">
        <v>1211102</v>
      </c>
      <c r="F20" s="92" t="s">
        <v>115</v>
      </c>
      <c r="G20" s="99" t="s">
        <v>148</v>
      </c>
      <c r="H20" s="92" t="s">
        <v>74</v>
      </c>
      <c r="I20" s="126">
        <v>0.9</v>
      </c>
      <c r="J20" s="40" t="s">
        <v>132</v>
      </c>
      <c r="K20" s="41">
        <v>505297.23</v>
      </c>
      <c r="L20" s="42">
        <v>353708</v>
      </c>
      <c r="M20" s="36">
        <v>151589.22999999998</v>
      </c>
      <c r="N20" s="38">
        <f t="shared" si="4"/>
        <v>0.7</v>
      </c>
      <c r="O20" s="41">
        <v>139672</v>
      </c>
      <c r="P20" s="41">
        <v>214036</v>
      </c>
      <c r="Q20" s="43"/>
      <c r="R20" s="43"/>
      <c r="S20" s="114"/>
      <c r="T20" s="114"/>
      <c r="U20" s="114"/>
      <c r="V20" s="114"/>
      <c r="W20" s="114"/>
      <c r="X20" s="114"/>
      <c r="Y20" s="104" t="b">
        <f t="shared" si="5"/>
        <v>1</v>
      </c>
      <c r="Z20" s="118">
        <f t="shared" si="6"/>
        <v>0.7</v>
      </c>
      <c r="AA20" s="119" t="b">
        <f t="shared" si="7"/>
        <v>1</v>
      </c>
      <c r="AB20" s="119" t="b">
        <f t="shared" si="8"/>
        <v>1</v>
      </c>
    </row>
    <row r="21" spans="1:28" ht="22.55" x14ac:dyDescent="0.2">
      <c r="A21" s="92">
        <f t="shared" si="9"/>
        <v>19</v>
      </c>
      <c r="B21" s="92" t="s">
        <v>93</v>
      </c>
      <c r="C21" s="33" t="s">
        <v>44</v>
      </c>
      <c r="D21" s="113" t="s">
        <v>106</v>
      </c>
      <c r="E21" s="92" t="s">
        <v>757</v>
      </c>
      <c r="F21" s="92" t="s">
        <v>116</v>
      </c>
      <c r="G21" s="99" t="s">
        <v>149</v>
      </c>
      <c r="H21" s="92" t="s">
        <v>74</v>
      </c>
      <c r="I21" s="126">
        <v>0.33800000000000002</v>
      </c>
      <c r="J21" s="40" t="s">
        <v>69</v>
      </c>
      <c r="K21" s="41">
        <v>364158.34</v>
      </c>
      <c r="L21" s="42">
        <v>218495</v>
      </c>
      <c r="M21" s="36">
        <v>145663.34000000003</v>
      </c>
      <c r="N21" s="38">
        <f t="shared" si="4"/>
        <v>0.6</v>
      </c>
      <c r="O21" s="41">
        <v>55588</v>
      </c>
      <c r="P21" s="41">
        <v>162907</v>
      </c>
      <c r="Q21" s="43"/>
      <c r="R21" s="43"/>
      <c r="S21" s="114"/>
      <c r="T21" s="114"/>
      <c r="U21" s="114"/>
      <c r="V21" s="114"/>
      <c r="W21" s="114"/>
      <c r="X21" s="114"/>
      <c r="Y21" s="104" t="b">
        <f t="shared" si="5"/>
        <v>1</v>
      </c>
      <c r="Z21" s="118">
        <f t="shared" si="6"/>
        <v>0.6</v>
      </c>
      <c r="AA21" s="119" t="b">
        <f t="shared" si="7"/>
        <v>1</v>
      </c>
      <c r="AB21" s="119" t="b">
        <f t="shared" si="8"/>
        <v>1</v>
      </c>
    </row>
    <row r="22" spans="1:28" ht="33.85" x14ac:dyDescent="0.2">
      <c r="A22" s="94">
        <f t="shared" si="9"/>
        <v>20</v>
      </c>
      <c r="B22" s="94" t="s">
        <v>770</v>
      </c>
      <c r="C22" s="56" t="s">
        <v>232</v>
      </c>
      <c r="D22" s="115" t="s">
        <v>340</v>
      </c>
      <c r="E22" s="116">
        <v>1214053</v>
      </c>
      <c r="F22" s="94" t="s">
        <v>118</v>
      </c>
      <c r="G22" s="101" t="s">
        <v>424</v>
      </c>
      <c r="H22" s="94" t="s">
        <v>56</v>
      </c>
      <c r="I22" s="56">
        <v>0.97</v>
      </c>
      <c r="J22" s="47" t="s">
        <v>425</v>
      </c>
      <c r="K22" s="43">
        <v>1255681.1200000001</v>
      </c>
      <c r="L22" s="48">
        <v>627840</v>
      </c>
      <c r="M22" s="35">
        <v>627841.12000000011</v>
      </c>
      <c r="N22" s="49">
        <f t="shared" si="4"/>
        <v>0.5</v>
      </c>
      <c r="O22" s="53">
        <v>0</v>
      </c>
      <c r="P22" s="43">
        <v>627840</v>
      </c>
      <c r="Q22" s="43"/>
      <c r="R22" s="43"/>
      <c r="S22" s="114"/>
      <c r="T22" s="114"/>
      <c r="U22" s="114"/>
      <c r="V22" s="114"/>
      <c r="W22" s="114"/>
      <c r="X22" s="114"/>
      <c r="Y22" s="104" t="b">
        <f t="shared" si="5"/>
        <v>1</v>
      </c>
      <c r="Z22" s="118">
        <f t="shared" si="6"/>
        <v>0.5</v>
      </c>
      <c r="AA22" s="119" t="b">
        <f t="shared" si="7"/>
        <v>1</v>
      </c>
      <c r="AB22" s="119" t="b">
        <f t="shared" si="8"/>
        <v>1</v>
      </c>
    </row>
    <row r="23" spans="1:28" ht="45.1" x14ac:dyDescent="0.2">
      <c r="A23" s="92">
        <f t="shared" si="9"/>
        <v>21</v>
      </c>
      <c r="B23" s="92" t="s">
        <v>233</v>
      </c>
      <c r="C23" s="39" t="s">
        <v>231</v>
      </c>
      <c r="D23" s="113" t="s">
        <v>341</v>
      </c>
      <c r="E23" s="92">
        <v>1201011</v>
      </c>
      <c r="F23" s="92" t="s">
        <v>117</v>
      </c>
      <c r="G23" s="99" t="s">
        <v>426</v>
      </c>
      <c r="H23" s="92" t="s">
        <v>53</v>
      </c>
      <c r="I23" s="126">
        <v>0.8</v>
      </c>
      <c r="J23" s="40" t="s">
        <v>226</v>
      </c>
      <c r="K23" s="41">
        <v>11423742.77</v>
      </c>
      <c r="L23" s="42">
        <v>5711871</v>
      </c>
      <c r="M23" s="36">
        <v>5711871.7699999996</v>
      </c>
      <c r="N23" s="38">
        <f t="shared" si="4"/>
        <v>0.5</v>
      </c>
      <c r="O23" s="55">
        <v>0</v>
      </c>
      <c r="P23" s="41">
        <v>1917891</v>
      </c>
      <c r="Q23" s="41">
        <v>3793980</v>
      </c>
      <c r="R23" s="43"/>
      <c r="S23" s="114"/>
      <c r="T23" s="114"/>
      <c r="U23" s="114"/>
      <c r="V23" s="114"/>
      <c r="W23" s="114"/>
      <c r="X23" s="114"/>
      <c r="Y23" s="104" t="b">
        <f t="shared" si="5"/>
        <v>1</v>
      </c>
      <c r="Z23" s="118">
        <f t="shared" si="6"/>
        <v>0.5</v>
      </c>
      <c r="AA23" s="119" t="b">
        <f t="shared" si="7"/>
        <v>1</v>
      </c>
      <c r="AB23" s="119" t="b">
        <f t="shared" si="8"/>
        <v>1</v>
      </c>
    </row>
    <row r="24" spans="1:28" ht="56.35" x14ac:dyDescent="0.2">
      <c r="A24" s="92">
        <f t="shared" si="9"/>
        <v>22</v>
      </c>
      <c r="B24" s="92" t="s">
        <v>234</v>
      </c>
      <c r="C24" s="39" t="s">
        <v>231</v>
      </c>
      <c r="D24" s="113" t="s">
        <v>105</v>
      </c>
      <c r="E24" s="92">
        <v>1216162</v>
      </c>
      <c r="F24" s="92" t="s">
        <v>111</v>
      </c>
      <c r="G24" s="99" t="s">
        <v>427</v>
      </c>
      <c r="H24" s="92" t="s">
        <v>53</v>
      </c>
      <c r="I24" s="126">
        <v>0.48099999999999998</v>
      </c>
      <c r="J24" s="40" t="s">
        <v>428</v>
      </c>
      <c r="K24" s="41">
        <v>3383890.09</v>
      </c>
      <c r="L24" s="42">
        <v>2368721</v>
      </c>
      <c r="M24" s="36">
        <v>1015169.0899999999</v>
      </c>
      <c r="N24" s="38">
        <f t="shared" si="4"/>
        <v>0.7</v>
      </c>
      <c r="O24" s="55">
        <v>0</v>
      </c>
      <c r="P24" s="41">
        <v>189851</v>
      </c>
      <c r="Q24" s="41">
        <v>109067</v>
      </c>
      <c r="R24" s="41">
        <v>2069803</v>
      </c>
      <c r="S24" s="114"/>
      <c r="T24" s="114"/>
      <c r="U24" s="114"/>
      <c r="V24" s="114"/>
      <c r="W24" s="114"/>
      <c r="X24" s="114"/>
      <c r="Y24" s="104" t="b">
        <f t="shared" si="5"/>
        <v>1</v>
      </c>
      <c r="Z24" s="118">
        <f t="shared" si="6"/>
        <v>0.7</v>
      </c>
      <c r="AA24" s="119" t="b">
        <f t="shared" si="7"/>
        <v>1</v>
      </c>
      <c r="AB24" s="119" t="b">
        <f t="shared" si="8"/>
        <v>1</v>
      </c>
    </row>
    <row r="25" spans="1:28" ht="38.200000000000003" customHeight="1" x14ac:dyDescent="0.2">
      <c r="A25" s="92">
        <f t="shared" si="9"/>
        <v>23</v>
      </c>
      <c r="B25" s="92" t="s">
        <v>235</v>
      </c>
      <c r="C25" s="39" t="s">
        <v>231</v>
      </c>
      <c r="D25" s="113" t="s">
        <v>108</v>
      </c>
      <c r="E25" s="92">
        <v>1206113</v>
      </c>
      <c r="F25" s="92" t="s">
        <v>119</v>
      </c>
      <c r="G25" s="99" t="s">
        <v>429</v>
      </c>
      <c r="H25" s="92" t="s">
        <v>53</v>
      </c>
      <c r="I25" s="126">
        <v>0.623</v>
      </c>
      <c r="J25" s="40" t="s">
        <v>54</v>
      </c>
      <c r="K25" s="41">
        <v>5001158.5599999996</v>
      </c>
      <c r="L25" s="42">
        <v>2500579</v>
      </c>
      <c r="M25" s="36">
        <v>2500579.5599999996</v>
      </c>
      <c r="N25" s="38">
        <f t="shared" si="4"/>
        <v>0.5</v>
      </c>
      <c r="O25" s="55">
        <v>0</v>
      </c>
      <c r="P25" s="41">
        <v>1099301</v>
      </c>
      <c r="Q25" s="41">
        <v>1401278</v>
      </c>
      <c r="R25" s="41"/>
      <c r="S25" s="114"/>
      <c r="T25" s="114"/>
      <c r="U25" s="114"/>
      <c r="V25" s="114"/>
      <c r="W25" s="114"/>
      <c r="X25" s="114"/>
      <c r="Y25" s="104" t="b">
        <f t="shared" si="5"/>
        <v>1</v>
      </c>
      <c r="Z25" s="118">
        <f t="shared" si="6"/>
        <v>0.5</v>
      </c>
      <c r="AA25" s="119" t="b">
        <f t="shared" si="7"/>
        <v>1</v>
      </c>
      <c r="AB25" s="119" t="b">
        <f t="shared" si="8"/>
        <v>1</v>
      </c>
    </row>
    <row r="26" spans="1:28" ht="72.8" customHeight="1" x14ac:dyDescent="0.2">
      <c r="A26" s="92">
        <f t="shared" si="9"/>
        <v>24</v>
      </c>
      <c r="B26" s="92" t="s">
        <v>236</v>
      </c>
      <c r="C26" s="39" t="s">
        <v>231</v>
      </c>
      <c r="D26" s="113" t="s">
        <v>342</v>
      </c>
      <c r="E26" s="92">
        <v>1206012</v>
      </c>
      <c r="F26" s="92" t="s">
        <v>119</v>
      </c>
      <c r="G26" s="99" t="s">
        <v>575</v>
      </c>
      <c r="H26" s="92" t="s">
        <v>53</v>
      </c>
      <c r="I26" s="126">
        <v>3.27</v>
      </c>
      <c r="J26" s="40" t="s">
        <v>430</v>
      </c>
      <c r="K26" s="41">
        <v>24713049.18</v>
      </c>
      <c r="L26" s="42">
        <f>ROUNDDOWN(K26*N26,0)</f>
        <v>18781917</v>
      </c>
      <c r="M26" s="36">
        <f>K26-L26</f>
        <v>5931132.1799999997</v>
      </c>
      <c r="N26" s="38">
        <v>0.76</v>
      </c>
      <c r="O26" s="55">
        <v>0</v>
      </c>
      <c r="P26" s="41">
        <f>8548737-8700</f>
        <v>8540037</v>
      </c>
      <c r="Q26" s="41">
        <f>5117736.92+4000</f>
        <v>5121736.92</v>
      </c>
      <c r="R26" s="41">
        <f>L26-P26-Q26</f>
        <v>5120143.08</v>
      </c>
      <c r="S26" s="114"/>
      <c r="T26" s="114"/>
      <c r="U26" s="114"/>
      <c r="V26" s="114"/>
      <c r="W26" s="114"/>
      <c r="X26" s="114"/>
      <c r="Y26" s="104" t="b">
        <f t="shared" si="5"/>
        <v>1</v>
      </c>
      <c r="Z26" s="118">
        <f t="shared" si="6"/>
        <v>0.76</v>
      </c>
      <c r="AA26" s="119" t="b">
        <f t="shared" si="7"/>
        <v>1</v>
      </c>
      <c r="AB26" s="119" t="b">
        <f t="shared" si="8"/>
        <v>1</v>
      </c>
    </row>
    <row r="27" spans="1:28" ht="49.5" customHeight="1" x14ac:dyDescent="0.2">
      <c r="A27" s="94">
        <f t="shared" si="9"/>
        <v>25</v>
      </c>
      <c r="B27" s="94" t="s">
        <v>237</v>
      </c>
      <c r="C27" s="46" t="s">
        <v>232</v>
      </c>
      <c r="D27" s="115" t="s">
        <v>343</v>
      </c>
      <c r="E27" s="94">
        <v>1216042</v>
      </c>
      <c r="F27" s="94" t="s">
        <v>111</v>
      </c>
      <c r="G27" s="101" t="s">
        <v>431</v>
      </c>
      <c r="H27" s="94" t="s">
        <v>53</v>
      </c>
      <c r="I27" s="127">
        <v>0.99099999999999999</v>
      </c>
      <c r="J27" s="47" t="s">
        <v>432</v>
      </c>
      <c r="K27" s="43">
        <v>1951529.39</v>
      </c>
      <c r="L27" s="48">
        <v>1463647</v>
      </c>
      <c r="M27" s="35">
        <v>487882.3899999999</v>
      </c>
      <c r="N27" s="49">
        <v>0.75</v>
      </c>
      <c r="O27" s="53">
        <v>0</v>
      </c>
      <c r="P27" s="43">
        <v>1463647</v>
      </c>
      <c r="Q27" s="43"/>
      <c r="R27" s="43"/>
      <c r="S27" s="114"/>
      <c r="T27" s="114"/>
      <c r="U27" s="114"/>
      <c r="V27" s="114"/>
      <c r="W27" s="114"/>
      <c r="X27" s="114"/>
      <c r="Y27" s="104" t="b">
        <f t="shared" si="5"/>
        <v>1</v>
      </c>
      <c r="Z27" s="118">
        <f t="shared" si="6"/>
        <v>0.75</v>
      </c>
      <c r="AA27" s="119" t="b">
        <f t="shared" si="7"/>
        <v>1</v>
      </c>
      <c r="AB27" s="119" t="b">
        <f t="shared" si="8"/>
        <v>1</v>
      </c>
    </row>
    <row r="28" spans="1:28" ht="33.85" x14ac:dyDescent="0.2">
      <c r="A28" s="94">
        <f t="shared" si="9"/>
        <v>26</v>
      </c>
      <c r="B28" s="94" t="s">
        <v>238</v>
      </c>
      <c r="C28" s="46" t="s">
        <v>232</v>
      </c>
      <c r="D28" s="115" t="s">
        <v>344</v>
      </c>
      <c r="E28" s="94">
        <v>1203053</v>
      </c>
      <c r="F28" s="94" t="s">
        <v>413</v>
      </c>
      <c r="G28" s="101" t="s">
        <v>433</v>
      </c>
      <c r="H28" s="94" t="s">
        <v>53</v>
      </c>
      <c r="I28" s="127">
        <v>0.60299999999999998</v>
      </c>
      <c r="J28" s="47" t="s">
        <v>434</v>
      </c>
      <c r="K28" s="43">
        <v>3289884.31</v>
      </c>
      <c r="L28" s="48">
        <v>1644942</v>
      </c>
      <c r="M28" s="35">
        <v>1644942.31</v>
      </c>
      <c r="N28" s="49">
        <f t="shared" si="4"/>
        <v>0.5</v>
      </c>
      <c r="O28" s="53">
        <v>0</v>
      </c>
      <c r="P28" s="43">
        <v>1644942</v>
      </c>
      <c r="Q28" s="43"/>
      <c r="R28" s="43"/>
      <c r="S28" s="114"/>
      <c r="T28" s="114"/>
      <c r="U28" s="114"/>
      <c r="V28" s="114"/>
      <c r="W28" s="114"/>
      <c r="X28" s="114"/>
      <c r="Y28" s="104" t="b">
        <f t="shared" si="5"/>
        <v>1</v>
      </c>
      <c r="Z28" s="118">
        <f t="shared" si="6"/>
        <v>0.5</v>
      </c>
      <c r="AA28" s="119" t="b">
        <f t="shared" si="7"/>
        <v>1</v>
      </c>
      <c r="AB28" s="119" t="b">
        <f t="shared" si="8"/>
        <v>1</v>
      </c>
    </row>
    <row r="29" spans="1:28" ht="56.35" x14ac:dyDescent="0.2">
      <c r="A29" s="94">
        <f t="shared" si="9"/>
        <v>27</v>
      </c>
      <c r="B29" s="94" t="s">
        <v>771</v>
      </c>
      <c r="C29" s="46" t="s">
        <v>232</v>
      </c>
      <c r="D29" s="115" t="s">
        <v>345</v>
      </c>
      <c r="E29" s="94">
        <v>1218033</v>
      </c>
      <c r="F29" s="94" t="s">
        <v>112</v>
      </c>
      <c r="G29" s="101" t="s">
        <v>435</v>
      </c>
      <c r="H29" s="94" t="s">
        <v>56</v>
      </c>
      <c r="I29" s="127">
        <v>0.67900000000000005</v>
      </c>
      <c r="J29" s="47" t="s">
        <v>436</v>
      </c>
      <c r="K29" s="43">
        <v>1709841.74</v>
      </c>
      <c r="L29" s="48">
        <v>854920</v>
      </c>
      <c r="M29" s="35">
        <v>854921.74</v>
      </c>
      <c r="N29" s="49">
        <f t="shared" si="4"/>
        <v>0.5</v>
      </c>
      <c r="O29" s="53">
        <v>0</v>
      </c>
      <c r="P29" s="43">
        <v>854920</v>
      </c>
      <c r="Q29" s="43"/>
      <c r="R29" s="43"/>
      <c r="S29" s="114"/>
      <c r="T29" s="114"/>
      <c r="U29" s="114"/>
      <c r="V29" s="114"/>
      <c r="W29" s="114"/>
      <c r="X29" s="114"/>
      <c r="Y29" s="104" t="b">
        <f t="shared" si="5"/>
        <v>1</v>
      </c>
      <c r="Z29" s="118">
        <f t="shared" si="6"/>
        <v>0.5</v>
      </c>
      <c r="AA29" s="119" t="b">
        <f t="shared" si="7"/>
        <v>1</v>
      </c>
      <c r="AB29" s="119" t="b">
        <f t="shared" si="8"/>
        <v>1</v>
      </c>
    </row>
    <row r="30" spans="1:28" ht="33.85" x14ac:dyDescent="0.2">
      <c r="A30" s="94">
        <f t="shared" si="9"/>
        <v>28</v>
      </c>
      <c r="B30" s="94" t="s">
        <v>239</v>
      </c>
      <c r="C30" s="46" t="s">
        <v>232</v>
      </c>
      <c r="D30" s="115" t="s">
        <v>346</v>
      </c>
      <c r="E30" s="94">
        <v>1217032</v>
      </c>
      <c r="F30" s="94" t="s">
        <v>414</v>
      </c>
      <c r="G30" s="101" t="s">
        <v>437</v>
      </c>
      <c r="H30" s="94" t="s">
        <v>74</v>
      </c>
      <c r="I30" s="127">
        <v>1.599</v>
      </c>
      <c r="J30" s="47" t="s">
        <v>225</v>
      </c>
      <c r="K30" s="43">
        <v>2646445.5</v>
      </c>
      <c r="L30" s="48">
        <v>1323222</v>
      </c>
      <c r="M30" s="35">
        <v>1323223.5</v>
      </c>
      <c r="N30" s="49">
        <f t="shared" si="4"/>
        <v>0.5</v>
      </c>
      <c r="O30" s="53">
        <v>0</v>
      </c>
      <c r="P30" s="43">
        <v>1323222</v>
      </c>
      <c r="Q30" s="43"/>
      <c r="R30" s="43"/>
      <c r="S30" s="114"/>
      <c r="T30" s="114"/>
      <c r="U30" s="114"/>
      <c r="V30" s="114"/>
      <c r="W30" s="114"/>
      <c r="X30" s="114"/>
      <c r="Y30" s="104" t="b">
        <f t="shared" si="5"/>
        <v>1</v>
      </c>
      <c r="Z30" s="118">
        <f t="shared" si="6"/>
        <v>0.5</v>
      </c>
      <c r="AA30" s="119" t="b">
        <f t="shared" si="7"/>
        <v>1</v>
      </c>
      <c r="AB30" s="119" t="b">
        <f t="shared" si="8"/>
        <v>1</v>
      </c>
    </row>
    <row r="31" spans="1:28" ht="91.6" customHeight="1" x14ac:dyDescent="0.2">
      <c r="A31" s="92">
        <f t="shared" si="9"/>
        <v>29</v>
      </c>
      <c r="B31" s="92" t="s">
        <v>240</v>
      </c>
      <c r="C31" s="39" t="s">
        <v>231</v>
      </c>
      <c r="D31" s="113" t="s">
        <v>97</v>
      </c>
      <c r="E31" s="92">
        <v>1213011</v>
      </c>
      <c r="F31" s="92" t="s">
        <v>113</v>
      </c>
      <c r="G31" s="99" t="s">
        <v>438</v>
      </c>
      <c r="H31" s="92" t="s">
        <v>53</v>
      </c>
      <c r="I31" s="126">
        <v>0.57699999999999996</v>
      </c>
      <c r="J31" s="40" t="s">
        <v>214</v>
      </c>
      <c r="K31" s="41">
        <v>2504802.54</v>
      </c>
      <c r="L31" s="42">
        <v>1252400</v>
      </c>
      <c r="M31" s="36">
        <v>1252402.54</v>
      </c>
      <c r="N31" s="38">
        <f t="shared" si="4"/>
        <v>0.5</v>
      </c>
      <c r="O31" s="55">
        <v>0</v>
      </c>
      <c r="P31" s="41">
        <v>232225</v>
      </c>
      <c r="Q31" s="41">
        <v>1020175</v>
      </c>
      <c r="R31" s="43"/>
      <c r="S31" s="114"/>
      <c r="T31" s="114"/>
      <c r="U31" s="114"/>
      <c r="V31" s="114"/>
      <c r="W31" s="114"/>
      <c r="X31" s="114"/>
      <c r="Y31" s="104" t="b">
        <f t="shared" si="5"/>
        <v>1</v>
      </c>
      <c r="Z31" s="118">
        <f t="shared" si="6"/>
        <v>0.5</v>
      </c>
      <c r="AA31" s="119" t="b">
        <f t="shared" si="7"/>
        <v>1</v>
      </c>
      <c r="AB31" s="119" t="b">
        <f t="shared" si="8"/>
        <v>1</v>
      </c>
    </row>
    <row r="32" spans="1:28" ht="33.049999999999997" customHeight="1" x14ac:dyDescent="0.2">
      <c r="A32" s="94">
        <f t="shared" si="9"/>
        <v>30</v>
      </c>
      <c r="B32" s="94" t="s">
        <v>241</v>
      </c>
      <c r="C32" s="46" t="s">
        <v>232</v>
      </c>
      <c r="D32" s="115" t="s">
        <v>347</v>
      </c>
      <c r="E32" s="94">
        <v>1202042</v>
      </c>
      <c r="F32" s="94" t="s">
        <v>415</v>
      </c>
      <c r="G32" s="101" t="s">
        <v>439</v>
      </c>
      <c r="H32" s="94" t="s">
        <v>56</v>
      </c>
      <c r="I32" s="127">
        <v>2.4</v>
      </c>
      <c r="J32" s="47" t="s">
        <v>440</v>
      </c>
      <c r="K32" s="43">
        <v>973330.61</v>
      </c>
      <c r="L32" s="48">
        <v>778664</v>
      </c>
      <c r="M32" s="35">
        <v>194666.61</v>
      </c>
      <c r="N32" s="49">
        <f t="shared" si="4"/>
        <v>0.8</v>
      </c>
      <c r="O32" s="53">
        <v>0</v>
      </c>
      <c r="P32" s="43">
        <v>778664</v>
      </c>
      <c r="Q32" s="43"/>
      <c r="R32" s="43"/>
      <c r="S32" s="114"/>
      <c r="T32" s="114"/>
      <c r="U32" s="114"/>
      <c r="V32" s="114"/>
      <c r="W32" s="114"/>
      <c r="X32" s="114"/>
      <c r="Y32" s="104" t="b">
        <f t="shared" si="5"/>
        <v>1</v>
      </c>
      <c r="Z32" s="118">
        <f t="shared" si="6"/>
        <v>0.8</v>
      </c>
      <c r="AA32" s="119" t="b">
        <f t="shared" si="7"/>
        <v>1</v>
      </c>
      <c r="AB32" s="119" t="b">
        <f t="shared" si="8"/>
        <v>1</v>
      </c>
    </row>
    <row r="33" spans="1:28" ht="33.85" x14ac:dyDescent="0.2">
      <c r="A33" s="92">
        <f t="shared" si="9"/>
        <v>31</v>
      </c>
      <c r="B33" s="92" t="s">
        <v>242</v>
      </c>
      <c r="C33" s="39" t="s">
        <v>231</v>
      </c>
      <c r="D33" s="113" t="s">
        <v>348</v>
      </c>
      <c r="E33" s="92">
        <v>1219012</v>
      </c>
      <c r="F33" s="92" t="s">
        <v>416</v>
      </c>
      <c r="G33" s="99" t="s">
        <v>441</v>
      </c>
      <c r="H33" s="92" t="s">
        <v>56</v>
      </c>
      <c r="I33" s="126">
        <v>1.5640000000000001</v>
      </c>
      <c r="J33" s="40" t="s">
        <v>442</v>
      </c>
      <c r="K33" s="41">
        <v>3947984.86</v>
      </c>
      <c r="L33" s="42">
        <v>2368790</v>
      </c>
      <c r="M33" s="36">
        <v>1579194.8599999999</v>
      </c>
      <c r="N33" s="38">
        <f t="shared" si="4"/>
        <v>0.6</v>
      </c>
      <c r="O33" s="55">
        <v>0</v>
      </c>
      <c r="P33" s="41">
        <v>1368154</v>
      </c>
      <c r="Q33" s="41">
        <v>1000636</v>
      </c>
      <c r="R33" s="43"/>
      <c r="S33" s="114"/>
      <c r="T33" s="114"/>
      <c r="U33" s="114"/>
      <c r="V33" s="114"/>
      <c r="W33" s="114"/>
      <c r="X33" s="114"/>
      <c r="Y33" s="104" t="b">
        <f t="shared" si="5"/>
        <v>1</v>
      </c>
      <c r="Z33" s="118">
        <f t="shared" si="6"/>
        <v>0.6</v>
      </c>
      <c r="AA33" s="119" t="b">
        <f t="shared" si="7"/>
        <v>1</v>
      </c>
      <c r="AB33" s="119" t="b">
        <f t="shared" si="8"/>
        <v>1</v>
      </c>
    </row>
    <row r="34" spans="1:28" ht="33.85" x14ac:dyDescent="0.2">
      <c r="A34" s="92">
        <f t="shared" si="9"/>
        <v>32</v>
      </c>
      <c r="B34" s="92" t="s">
        <v>243</v>
      </c>
      <c r="C34" s="39" t="s">
        <v>231</v>
      </c>
      <c r="D34" s="113" t="s">
        <v>103</v>
      </c>
      <c r="E34" s="92">
        <v>1213023</v>
      </c>
      <c r="F34" s="92" t="s">
        <v>113</v>
      </c>
      <c r="G34" s="99" t="s">
        <v>443</v>
      </c>
      <c r="H34" s="92" t="s">
        <v>56</v>
      </c>
      <c r="I34" s="126">
        <v>1.268</v>
      </c>
      <c r="J34" s="40" t="s">
        <v>444</v>
      </c>
      <c r="K34" s="41">
        <v>5042090.13</v>
      </c>
      <c r="L34" s="42">
        <v>2521044</v>
      </c>
      <c r="M34" s="36">
        <v>2521046.13</v>
      </c>
      <c r="N34" s="38">
        <f t="shared" si="4"/>
        <v>0.5</v>
      </c>
      <c r="O34" s="55">
        <v>0</v>
      </c>
      <c r="P34" s="41">
        <v>1686940</v>
      </c>
      <c r="Q34" s="41">
        <v>834104</v>
      </c>
      <c r="R34" s="43"/>
      <c r="S34" s="114"/>
      <c r="T34" s="114"/>
      <c r="U34" s="114"/>
      <c r="V34" s="114"/>
      <c r="W34" s="114"/>
      <c r="X34" s="114"/>
      <c r="Y34" s="104" t="b">
        <f t="shared" si="5"/>
        <v>1</v>
      </c>
      <c r="Z34" s="118">
        <f t="shared" si="6"/>
        <v>0.5</v>
      </c>
      <c r="AA34" s="119" t="b">
        <f t="shared" si="7"/>
        <v>1</v>
      </c>
      <c r="AB34" s="119" t="b">
        <f t="shared" si="8"/>
        <v>1</v>
      </c>
    </row>
    <row r="35" spans="1:28" ht="45.1" x14ac:dyDescent="0.2">
      <c r="A35" s="94">
        <f t="shared" si="9"/>
        <v>33</v>
      </c>
      <c r="B35" s="94" t="s">
        <v>244</v>
      </c>
      <c r="C35" s="46" t="s">
        <v>232</v>
      </c>
      <c r="D35" s="115" t="s">
        <v>349</v>
      </c>
      <c r="E35" s="94">
        <v>1210022</v>
      </c>
      <c r="F35" s="94" t="s">
        <v>417</v>
      </c>
      <c r="G35" s="101" t="s">
        <v>445</v>
      </c>
      <c r="H35" s="94" t="s">
        <v>56</v>
      </c>
      <c r="I35" s="127">
        <v>0.91400000000000003</v>
      </c>
      <c r="J35" s="47" t="s">
        <v>219</v>
      </c>
      <c r="K35" s="43">
        <v>1618369.09</v>
      </c>
      <c r="L35" s="48">
        <v>809184</v>
      </c>
      <c r="M35" s="35">
        <v>809185.09000000008</v>
      </c>
      <c r="N35" s="49">
        <f t="shared" si="4"/>
        <v>0.5</v>
      </c>
      <c r="O35" s="53">
        <v>0</v>
      </c>
      <c r="P35" s="43">
        <v>809184</v>
      </c>
      <c r="Q35" s="43"/>
      <c r="R35" s="43"/>
      <c r="S35" s="114"/>
      <c r="T35" s="114"/>
      <c r="U35" s="114"/>
      <c r="V35" s="114"/>
      <c r="W35" s="114"/>
      <c r="X35" s="114"/>
      <c r="Y35" s="104" t="b">
        <f t="shared" si="5"/>
        <v>1</v>
      </c>
      <c r="Z35" s="118">
        <f t="shared" si="6"/>
        <v>0.5</v>
      </c>
      <c r="AA35" s="119" t="b">
        <f t="shared" si="7"/>
        <v>1</v>
      </c>
      <c r="AB35" s="119" t="b">
        <f t="shared" si="8"/>
        <v>1</v>
      </c>
    </row>
    <row r="36" spans="1:28" ht="58.55" customHeight="1" x14ac:dyDescent="0.2">
      <c r="A36" s="94">
        <f t="shared" si="9"/>
        <v>34</v>
      </c>
      <c r="B36" s="94" t="s">
        <v>245</v>
      </c>
      <c r="C36" s="46" t="s">
        <v>232</v>
      </c>
      <c r="D36" s="115" t="s">
        <v>350</v>
      </c>
      <c r="E36" s="94">
        <v>1217011</v>
      </c>
      <c r="F36" s="94" t="s">
        <v>414</v>
      </c>
      <c r="G36" s="101" t="s">
        <v>446</v>
      </c>
      <c r="H36" s="94" t="s">
        <v>56</v>
      </c>
      <c r="I36" s="127">
        <v>0.67100000000000004</v>
      </c>
      <c r="J36" s="47" t="s">
        <v>447</v>
      </c>
      <c r="K36" s="43">
        <v>3635776.71</v>
      </c>
      <c r="L36" s="48">
        <v>1817888</v>
      </c>
      <c r="M36" s="35">
        <v>1817888.71</v>
      </c>
      <c r="N36" s="49">
        <f t="shared" si="4"/>
        <v>0.5</v>
      </c>
      <c r="O36" s="53">
        <v>0</v>
      </c>
      <c r="P36" s="43">
        <v>1817888</v>
      </c>
      <c r="Q36" s="43"/>
      <c r="R36" s="43"/>
      <c r="S36" s="114"/>
      <c r="T36" s="114"/>
      <c r="U36" s="114"/>
      <c r="V36" s="114"/>
      <c r="W36" s="114"/>
      <c r="X36" s="114"/>
      <c r="Y36" s="104" t="b">
        <f t="shared" si="5"/>
        <v>1</v>
      </c>
      <c r="Z36" s="118">
        <f t="shared" si="6"/>
        <v>0.5</v>
      </c>
      <c r="AA36" s="119" t="b">
        <f t="shared" si="7"/>
        <v>1</v>
      </c>
      <c r="AB36" s="119" t="b">
        <f t="shared" si="8"/>
        <v>1</v>
      </c>
    </row>
    <row r="37" spans="1:28" ht="67.650000000000006" x14ac:dyDescent="0.2">
      <c r="A37" s="94">
        <f t="shared" si="9"/>
        <v>35</v>
      </c>
      <c r="B37" s="94" t="s">
        <v>246</v>
      </c>
      <c r="C37" s="46" t="s">
        <v>232</v>
      </c>
      <c r="D37" s="115" t="s">
        <v>351</v>
      </c>
      <c r="E37" s="94">
        <v>1262</v>
      </c>
      <c r="F37" s="94" t="s">
        <v>417</v>
      </c>
      <c r="G37" s="101" t="s">
        <v>448</v>
      </c>
      <c r="H37" s="94" t="s">
        <v>56</v>
      </c>
      <c r="I37" s="127">
        <v>0.60499999999999998</v>
      </c>
      <c r="J37" s="47" t="s">
        <v>225</v>
      </c>
      <c r="K37" s="43">
        <v>4530459.0599999996</v>
      </c>
      <c r="L37" s="48">
        <v>3171321</v>
      </c>
      <c r="M37" s="35">
        <v>1359138.0599999996</v>
      </c>
      <c r="N37" s="49">
        <v>0.7</v>
      </c>
      <c r="O37" s="53">
        <v>0</v>
      </c>
      <c r="P37" s="43">
        <v>3171321</v>
      </c>
      <c r="Q37" s="43"/>
      <c r="R37" s="43"/>
      <c r="S37" s="114"/>
      <c r="T37" s="114"/>
      <c r="U37" s="114"/>
      <c r="V37" s="114"/>
      <c r="W37" s="114"/>
      <c r="X37" s="114"/>
      <c r="Y37" s="104" t="b">
        <f t="shared" si="5"/>
        <v>1</v>
      </c>
      <c r="Z37" s="118">
        <f t="shared" si="6"/>
        <v>0.7</v>
      </c>
      <c r="AA37" s="119" t="b">
        <f t="shared" si="7"/>
        <v>1</v>
      </c>
      <c r="AB37" s="119" t="b">
        <f t="shared" si="8"/>
        <v>1</v>
      </c>
    </row>
    <row r="38" spans="1:28" ht="33.85" x14ac:dyDescent="0.2">
      <c r="A38" s="94">
        <f t="shared" si="9"/>
        <v>36</v>
      </c>
      <c r="B38" s="94" t="s">
        <v>247</v>
      </c>
      <c r="C38" s="46" t="s">
        <v>232</v>
      </c>
      <c r="D38" s="115" t="s">
        <v>352</v>
      </c>
      <c r="E38" s="94">
        <v>1210092</v>
      </c>
      <c r="F38" s="94" t="s">
        <v>417</v>
      </c>
      <c r="G38" s="101" t="s">
        <v>449</v>
      </c>
      <c r="H38" s="94" t="s">
        <v>56</v>
      </c>
      <c r="I38" s="127">
        <v>0.6</v>
      </c>
      <c r="J38" s="47" t="s">
        <v>225</v>
      </c>
      <c r="K38" s="43">
        <v>794776.11</v>
      </c>
      <c r="L38" s="48">
        <v>476865</v>
      </c>
      <c r="M38" s="35">
        <v>317911.11</v>
      </c>
      <c r="N38" s="49">
        <f t="shared" si="4"/>
        <v>0.6</v>
      </c>
      <c r="O38" s="53">
        <v>0</v>
      </c>
      <c r="P38" s="43">
        <v>476865</v>
      </c>
      <c r="Q38" s="43"/>
      <c r="R38" s="43"/>
      <c r="S38" s="114"/>
      <c r="T38" s="114"/>
      <c r="U38" s="114"/>
      <c r="V38" s="114"/>
      <c r="W38" s="114"/>
      <c r="X38" s="114"/>
      <c r="Y38" s="104" t="b">
        <f t="shared" si="5"/>
        <v>1</v>
      </c>
      <c r="Z38" s="118">
        <f t="shared" si="6"/>
        <v>0.6</v>
      </c>
      <c r="AA38" s="119" t="b">
        <f t="shared" si="7"/>
        <v>1</v>
      </c>
      <c r="AB38" s="119" t="b">
        <f t="shared" si="8"/>
        <v>1</v>
      </c>
    </row>
    <row r="39" spans="1:28" ht="63.1" customHeight="1" x14ac:dyDescent="0.2">
      <c r="A39" s="94">
        <f t="shared" si="9"/>
        <v>37</v>
      </c>
      <c r="B39" s="94" t="s">
        <v>248</v>
      </c>
      <c r="C39" s="46" t="s">
        <v>232</v>
      </c>
      <c r="D39" s="115" t="s">
        <v>353</v>
      </c>
      <c r="E39" s="94">
        <v>1210122</v>
      </c>
      <c r="F39" s="94" t="s">
        <v>417</v>
      </c>
      <c r="G39" s="101" t="s">
        <v>450</v>
      </c>
      <c r="H39" s="94" t="s">
        <v>56</v>
      </c>
      <c r="I39" s="127">
        <v>0.46400000000000002</v>
      </c>
      <c r="J39" s="47" t="s">
        <v>219</v>
      </c>
      <c r="K39" s="43">
        <v>1386862.68</v>
      </c>
      <c r="L39" s="48">
        <v>693431</v>
      </c>
      <c r="M39" s="35">
        <v>693431.67999999993</v>
      </c>
      <c r="N39" s="49">
        <f t="shared" si="4"/>
        <v>0.5</v>
      </c>
      <c r="O39" s="53">
        <v>0</v>
      </c>
      <c r="P39" s="43">
        <v>693431</v>
      </c>
      <c r="Q39" s="43"/>
      <c r="R39" s="43"/>
      <c r="S39" s="114"/>
      <c r="T39" s="114"/>
      <c r="U39" s="114"/>
      <c r="V39" s="114"/>
      <c r="W39" s="114"/>
      <c r="X39" s="114"/>
      <c r="Y39" s="104" t="b">
        <f t="shared" si="5"/>
        <v>1</v>
      </c>
      <c r="Z39" s="118">
        <f t="shared" si="6"/>
        <v>0.5</v>
      </c>
      <c r="AA39" s="119" t="b">
        <f t="shared" si="7"/>
        <v>1</v>
      </c>
      <c r="AB39" s="119" t="b">
        <f t="shared" si="8"/>
        <v>1</v>
      </c>
    </row>
    <row r="40" spans="1:28" ht="98.3" customHeight="1" x14ac:dyDescent="0.2">
      <c r="A40" s="94">
        <f t="shared" si="9"/>
        <v>38</v>
      </c>
      <c r="B40" s="94" t="s">
        <v>249</v>
      </c>
      <c r="C40" s="46" t="s">
        <v>232</v>
      </c>
      <c r="D40" s="115" t="s">
        <v>354</v>
      </c>
      <c r="E40" s="94">
        <v>1203033</v>
      </c>
      <c r="F40" s="94" t="s">
        <v>413</v>
      </c>
      <c r="G40" s="101" t="s">
        <v>451</v>
      </c>
      <c r="H40" s="94" t="s">
        <v>56</v>
      </c>
      <c r="I40" s="127">
        <v>0.435</v>
      </c>
      <c r="J40" s="47" t="s">
        <v>452</v>
      </c>
      <c r="K40" s="43">
        <v>1329549.4099999999</v>
      </c>
      <c r="L40" s="48">
        <v>664774</v>
      </c>
      <c r="M40" s="35">
        <v>664775.40999999992</v>
      </c>
      <c r="N40" s="49">
        <f t="shared" si="4"/>
        <v>0.5</v>
      </c>
      <c r="O40" s="53">
        <v>0</v>
      </c>
      <c r="P40" s="43">
        <v>664774</v>
      </c>
      <c r="Q40" s="43"/>
      <c r="R40" s="43"/>
      <c r="S40" s="114"/>
      <c r="T40" s="114"/>
      <c r="U40" s="114"/>
      <c r="V40" s="114"/>
      <c r="W40" s="114"/>
      <c r="X40" s="114"/>
      <c r="Y40" s="104" t="b">
        <f t="shared" si="5"/>
        <v>1</v>
      </c>
      <c r="Z40" s="118">
        <f t="shared" si="6"/>
        <v>0.5</v>
      </c>
      <c r="AA40" s="119" t="b">
        <f t="shared" si="7"/>
        <v>1</v>
      </c>
      <c r="AB40" s="119" t="b">
        <f t="shared" si="8"/>
        <v>1</v>
      </c>
    </row>
    <row r="41" spans="1:28" ht="65.3" customHeight="1" x14ac:dyDescent="0.2">
      <c r="A41" s="94">
        <f t="shared" si="9"/>
        <v>39</v>
      </c>
      <c r="B41" s="94" t="s">
        <v>250</v>
      </c>
      <c r="C41" s="46" t="s">
        <v>232</v>
      </c>
      <c r="D41" s="115" t="s">
        <v>353</v>
      </c>
      <c r="E41" s="94">
        <v>1210122</v>
      </c>
      <c r="F41" s="94" t="s">
        <v>417</v>
      </c>
      <c r="G41" s="101" t="s">
        <v>453</v>
      </c>
      <c r="H41" s="94" t="s">
        <v>56</v>
      </c>
      <c r="I41" s="127">
        <v>0.13700000000000001</v>
      </c>
      <c r="J41" s="47" t="s">
        <v>219</v>
      </c>
      <c r="K41" s="43">
        <v>165458.85999999999</v>
      </c>
      <c r="L41" s="48">
        <v>82729</v>
      </c>
      <c r="M41" s="35">
        <v>82729.859999999986</v>
      </c>
      <c r="N41" s="49">
        <f t="shared" si="4"/>
        <v>0.5</v>
      </c>
      <c r="O41" s="53">
        <v>0</v>
      </c>
      <c r="P41" s="43">
        <v>82729</v>
      </c>
      <c r="Q41" s="43"/>
      <c r="R41" s="43"/>
      <c r="S41" s="114"/>
      <c r="T41" s="114"/>
      <c r="U41" s="114"/>
      <c r="V41" s="114"/>
      <c r="W41" s="114"/>
      <c r="X41" s="114"/>
      <c r="Y41" s="104" t="b">
        <f t="shared" si="5"/>
        <v>1</v>
      </c>
      <c r="Z41" s="118">
        <f t="shared" si="6"/>
        <v>0.5</v>
      </c>
      <c r="AA41" s="119" t="b">
        <f t="shared" si="7"/>
        <v>1</v>
      </c>
      <c r="AB41" s="119" t="b">
        <f t="shared" si="8"/>
        <v>1</v>
      </c>
    </row>
    <row r="42" spans="1:28" ht="72" customHeight="1" x14ac:dyDescent="0.2">
      <c r="A42" s="94">
        <f t="shared" si="9"/>
        <v>40</v>
      </c>
      <c r="B42" s="94" t="s">
        <v>251</v>
      </c>
      <c r="C42" s="46" t="s">
        <v>232</v>
      </c>
      <c r="D42" s="115" t="s">
        <v>346</v>
      </c>
      <c r="E42" s="94">
        <v>1217032</v>
      </c>
      <c r="F42" s="94" t="s">
        <v>414</v>
      </c>
      <c r="G42" s="101" t="s">
        <v>454</v>
      </c>
      <c r="H42" s="94" t="s">
        <v>74</v>
      </c>
      <c r="I42" s="127">
        <v>1.2589999999999999</v>
      </c>
      <c r="J42" s="47" t="s">
        <v>225</v>
      </c>
      <c r="K42" s="43">
        <v>2340111.58</v>
      </c>
      <c r="L42" s="48">
        <v>1170055</v>
      </c>
      <c r="M42" s="35">
        <v>1170056.58</v>
      </c>
      <c r="N42" s="49">
        <f t="shared" si="4"/>
        <v>0.5</v>
      </c>
      <c r="O42" s="53">
        <v>0</v>
      </c>
      <c r="P42" s="43">
        <v>1170055</v>
      </c>
      <c r="Q42" s="43"/>
      <c r="R42" s="43"/>
      <c r="S42" s="114"/>
      <c r="T42" s="114"/>
      <c r="U42" s="114"/>
      <c r="V42" s="114"/>
      <c r="W42" s="114"/>
      <c r="X42" s="114"/>
      <c r="Y42" s="104" t="b">
        <f t="shared" si="5"/>
        <v>1</v>
      </c>
      <c r="Z42" s="118">
        <f t="shared" si="6"/>
        <v>0.5</v>
      </c>
      <c r="AA42" s="119" t="b">
        <f t="shared" si="7"/>
        <v>1</v>
      </c>
      <c r="AB42" s="119" t="b">
        <f t="shared" si="8"/>
        <v>1</v>
      </c>
    </row>
    <row r="43" spans="1:28" ht="38.200000000000003" customHeight="1" x14ac:dyDescent="0.2">
      <c r="A43" s="92">
        <f t="shared" si="9"/>
        <v>41</v>
      </c>
      <c r="B43" s="92" t="s">
        <v>252</v>
      </c>
      <c r="C43" s="39" t="s">
        <v>231</v>
      </c>
      <c r="D43" s="113" t="s">
        <v>355</v>
      </c>
      <c r="E43" s="92">
        <v>1212073</v>
      </c>
      <c r="F43" s="92" t="s">
        <v>418</v>
      </c>
      <c r="G43" s="99" t="s">
        <v>455</v>
      </c>
      <c r="H43" s="92" t="s">
        <v>53</v>
      </c>
      <c r="I43" s="126">
        <v>1.28</v>
      </c>
      <c r="J43" s="40" t="s">
        <v>456</v>
      </c>
      <c r="K43" s="41">
        <v>9678022.7799999993</v>
      </c>
      <c r="L43" s="42">
        <v>4839011</v>
      </c>
      <c r="M43" s="36">
        <v>4839011.7799999993</v>
      </c>
      <c r="N43" s="38">
        <f t="shared" si="4"/>
        <v>0.5</v>
      </c>
      <c r="O43" s="55">
        <v>0</v>
      </c>
      <c r="P43" s="41">
        <v>50000</v>
      </c>
      <c r="Q43" s="41">
        <v>1500000</v>
      </c>
      <c r="R43" s="41">
        <v>3289011</v>
      </c>
      <c r="S43" s="114"/>
      <c r="T43" s="114"/>
      <c r="U43" s="114"/>
      <c r="V43" s="114"/>
      <c r="W43" s="114"/>
      <c r="X43" s="114"/>
      <c r="Y43" s="104" t="b">
        <f t="shared" si="5"/>
        <v>1</v>
      </c>
      <c r="Z43" s="118">
        <f t="shared" si="6"/>
        <v>0.5</v>
      </c>
      <c r="AA43" s="119" t="b">
        <f t="shared" si="7"/>
        <v>1</v>
      </c>
      <c r="AB43" s="119" t="b">
        <f t="shared" si="8"/>
        <v>1</v>
      </c>
    </row>
    <row r="44" spans="1:28" ht="57" customHeight="1" x14ac:dyDescent="0.2">
      <c r="A44" s="94">
        <f t="shared" si="9"/>
        <v>42</v>
      </c>
      <c r="B44" s="94" t="s">
        <v>253</v>
      </c>
      <c r="C44" s="46" t="s">
        <v>232</v>
      </c>
      <c r="D44" s="115" t="s">
        <v>356</v>
      </c>
      <c r="E44" s="94">
        <v>1209033</v>
      </c>
      <c r="F44" s="94" t="s">
        <v>419</v>
      </c>
      <c r="G44" s="101" t="s">
        <v>457</v>
      </c>
      <c r="H44" s="94" t="s">
        <v>53</v>
      </c>
      <c r="I44" s="137">
        <v>0.72199999999999998</v>
      </c>
      <c r="J44" s="47" t="s">
        <v>215</v>
      </c>
      <c r="K44" s="43">
        <v>4929755.22</v>
      </c>
      <c r="L44" s="48">
        <f>ROUNDDOWN(K44*N44,0)</f>
        <v>3795911</v>
      </c>
      <c r="M44" s="35">
        <f>K44-L44</f>
        <v>1133844.2199999997</v>
      </c>
      <c r="N44" s="49">
        <v>0.77</v>
      </c>
      <c r="O44" s="53">
        <v>0</v>
      </c>
      <c r="P44" s="43">
        <f>L44</f>
        <v>3795911</v>
      </c>
      <c r="Q44" s="43"/>
      <c r="R44" s="43"/>
      <c r="S44" s="114"/>
      <c r="T44" s="114"/>
      <c r="U44" s="114"/>
      <c r="V44" s="114"/>
      <c r="W44" s="114"/>
      <c r="X44" s="114"/>
      <c r="Y44" s="104" t="b">
        <f t="shared" si="5"/>
        <v>1</v>
      </c>
      <c r="Z44" s="118">
        <f t="shared" si="6"/>
        <v>0.77</v>
      </c>
      <c r="AA44" s="119" t="b">
        <f t="shared" si="7"/>
        <v>1</v>
      </c>
      <c r="AB44" s="119" t="b">
        <f t="shared" si="8"/>
        <v>1</v>
      </c>
    </row>
    <row r="45" spans="1:28" ht="94.55" customHeight="1" x14ac:dyDescent="0.2">
      <c r="A45" s="92">
        <f t="shared" si="9"/>
        <v>43</v>
      </c>
      <c r="B45" s="92" t="s">
        <v>254</v>
      </c>
      <c r="C45" s="39" t="s">
        <v>231</v>
      </c>
      <c r="D45" s="113" t="s">
        <v>357</v>
      </c>
      <c r="E45" s="92">
        <v>1213043</v>
      </c>
      <c r="F45" s="92" t="s">
        <v>113</v>
      </c>
      <c r="G45" s="99" t="s">
        <v>458</v>
      </c>
      <c r="H45" s="92" t="s">
        <v>53</v>
      </c>
      <c r="I45" s="126">
        <v>0.47499999999999998</v>
      </c>
      <c r="J45" s="40" t="s">
        <v>459</v>
      </c>
      <c r="K45" s="41">
        <v>12899048.41</v>
      </c>
      <c r="L45" s="42">
        <v>6449523</v>
      </c>
      <c r="M45" s="36">
        <v>6449525.4100000001</v>
      </c>
      <c r="N45" s="38">
        <f t="shared" si="4"/>
        <v>0.5</v>
      </c>
      <c r="O45" s="55">
        <v>0</v>
      </c>
      <c r="P45" s="41">
        <v>141628</v>
      </c>
      <c r="Q45" s="41">
        <v>3428109</v>
      </c>
      <c r="R45" s="41">
        <v>2879786</v>
      </c>
      <c r="S45" s="114"/>
      <c r="T45" s="114"/>
      <c r="U45" s="114"/>
      <c r="V45" s="114"/>
      <c r="W45" s="114"/>
      <c r="X45" s="114"/>
      <c r="Y45" s="104" t="b">
        <f t="shared" si="5"/>
        <v>1</v>
      </c>
      <c r="Z45" s="118">
        <f t="shared" si="6"/>
        <v>0.5</v>
      </c>
      <c r="AA45" s="119" t="b">
        <f t="shared" si="7"/>
        <v>1</v>
      </c>
      <c r="AB45" s="119" t="b">
        <f t="shared" si="8"/>
        <v>1</v>
      </c>
    </row>
    <row r="46" spans="1:28" ht="72" customHeight="1" x14ac:dyDescent="0.2">
      <c r="A46" s="94">
        <f t="shared" si="9"/>
        <v>44</v>
      </c>
      <c r="B46" s="94" t="s">
        <v>255</v>
      </c>
      <c r="C46" s="46" t="s">
        <v>232</v>
      </c>
      <c r="D46" s="115" t="s">
        <v>358</v>
      </c>
      <c r="E46" s="94">
        <v>1218102</v>
      </c>
      <c r="F46" s="94" t="s">
        <v>112</v>
      </c>
      <c r="G46" s="101" t="s">
        <v>576</v>
      </c>
      <c r="H46" s="94" t="s">
        <v>56</v>
      </c>
      <c r="I46" s="126">
        <v>0.995</v>
      </c>
      <c r="J46" s="47" t="s">
        <v>225</v>
      </c>
      <c r="K46" s="43">
        <v>2075694.9</v>
      </c>
      <c r="L46" s="48">
        <v>1245416</v>
      </c>
      <c r="M46" s="35">
        <v>830278.89999999991</v>
      </c>
      <c r="N46" s="49">
        <f t="shared" si="4"/>
        <v>0.6</v>
      </c>
      <c r="O46" s="53">
        <v>0</v>
      </c>
      <c r="P46" s="43">
        <v>1245416</v>
      </c>
      <c r="Q46" s="43"/>
      <c r="R46" s="43"/>
      <c r="S46" s="114"/>
      <c r="T46" s="114"/>
      <c r="U46" s="114"/>
      <c r="V46" s="114"/>
      <c r="W46" s="114"/>
      <c r="X46" s="114"/>
      <c r="Y46" s="104" t="b">
        <f t="shared" si="5"/>
        <v>1</v>
      </c>
      <c r="Z46" s="118">
        <f t="shared" si="6"/>
        <v>0.6</v>
      </c>
      <c r="AA46" s="119" t="b">
        <f t="shared" si="7"/>
        <v>1</v>
      </c>
      <c r="AB46" s="119" t="b">
        <f t="shared" si="8"/>
        <v>1</v>
      </c>
    </row>
    <row r="47" spans="1:28" ht="65.3" customHeight="1" x14ac:dyDescent="0.2">
      <c r="A47" s="94">
        <f t="shared" si="9"/>
        <v>45</v>
      </c>
      <c r="B47" s="94" t="s">
        <v>256</v>
      </c>
      <c r="C47" s="46" t="s">
        <v>232</v>
      </c>
      <c r="D47" s="115" t="s">
        <v>352</v>
      </c>
      <c r="E47" s="94">
        <v>1210092</v>
      </c>
      <c r="F47" s="94" t="s">
        <v>417</v>
      </c>
      <c r="G47" s="101" t="s">
        <v>460</v>
      </c>
      <c r="H47" s="94" t="s">
        <v>56</v>
      </c>
      <c r="I47" s="127">
        <v>0.52600000000000002</v>
      </c>
      <c r="J47" s="47" t="s">
        <v>225</v>
      </c>
      <c r="K47" s="43">
        <v>628200.31999999995</v>
      </c>
      <c r="L47" s="48">
        <v>376920</v>
      </c>
      <c r="M47" s="35">
        <v>251280.31999999995</v>
      </c>
      <c r="N47" s="49">
        <f t="shared" si="4"/>
        <v>0.6</v>
      </c>
      <c r="O47" s="53">
        <v>0</v>
      </c>
      <c r="P47" s="43">
        <v>376920</v>
      </c>
      <c r="Q47" s="43"/>
      <c r="R47" s="43"/>
      <c r="S47" s="114"/>
      <c r="T47" s="114"/>
      <c r="U47" s="114"/>
      <c r="V47" s="114"/>
      <c r="W47" s="114"/>
      <c r="X47" s="114"/>
      <c r="Y47" s="104" t="b">
        <f t="shared" si="5"/>
        <v>1</v>
      </c>
      <c r="Z47" s="118">
        <f t="shared" si="6"/>
        <v>0.6</v>
      </c>
      <c r="AA47" s="119" t="b">
        <f t="shared" si="7"/>
        <v>1</v>
      </c>
      <c r="AB47" s="119" t="b">
        <f t="shared" si="8"/>
        <v>1</v>
      </c>
    </row>
    <row r="48" spans="1:28" ht="65.3" customHeight="1" x14ac:dyDescent="0.2">
      <c r="A48" s="94">
        <f t="shared" si="9"/>
        <v>46</v>
      </c>
      <c r="B48" s="94" t="s">
        <v>257</v>
      </c>
      <c r="C48" s="46" t="s">
        <v>232</v>
      </c>
      <c r="D48" s="115" t="s">
        <v>359</v>
      </c>
      <c r="E48" s="94">
        <v>1208022</v>
      </c>
      <c r="F48" s="94" t="s">
        <v>420</v>
      </c>
      <c r="G48" s="101" t="s">
        <v>461</v>
      </c>
      <c r="H48" s="94" t="s">
        <v>74</v>
      </c>
      <c r="I48" s="127">
        <v>0.96499999999999997</v>
      </c>
      <c r="J48" s="47" t="s">
        <v>462</v>
      </c>
      <c r="K48" s="43">
        <v>1257328.8400000001</v>
      </c>
      <c r="L48" s="48">
        <v>754397</v>
      </c>
      <c r="M48" s="35">
        <v>502931.84000000008</v>
      </c>
      <c r="N48" s="49">
        <f t="shared" si="4"/>
        <v>0.6</v>
      </c>
      <c r="O48" s="53"/>
      <c r="P48" s="43">
        <v>754397</v>
      </c>
      <c r="Q48" s="43"/>
      <c r="R48" s="43"/>
      <c r="S48" s="114"/>
      <c r="T48" s="114"/>
      <c r="U48" s="114"/>
      <c r="V48" s="114"/>
      <c r="W48" s="114"/>
      <c r="X48" s="114"/>
      <c r="Y48" s="104" t="b">
        <f t="shared" si="5"/>
        <v>1</v>
      </c>
      <c r="Z48" s="118">
        <f t="shared" si="6"/>
        <v>0.6</v>
      </c>
      <c r="AA48" s="119" t="b">
        <f t="shared" si="7"/>
        <v>1</v>
      </c>
      <c r="AB48" s="119" t="b">
        <f t="shared" si="8"/>
        <v>1</v>
      </c>
    </row>
    <row r="49" spans="1:28" ht="78.75" customHeight="1" x14ac:dyDescent="0.2">
      <c r="A49" s="94">
        <f t="shared" si="9"/>
        <v>47</v>
      </c>
      <c r="B49" s="94" t="s">
        <v>258</v>
      </c>
      <c r="C49" s="46" t="s">
        <v>232</v>
      </c>
      <c r="D49" s="115" t="s">
        <v>98</v>
      </c>
      <c r="E49" s="94">
        <v>1205011</v>
      </c>
      <c r="F49" s="94" t="s">
        <v>114</v>
      </c>
      <c r="G49" s="101" t="s">
        <v>463</v>
      </c>
      <c r="H49" s="94" t="s">
        <v>53</v>
      </c>
      <c r="I49" s="127">
        <v>0.41799999999999998</v>
      </c>
      <c r="J49" s="47" t="s">
        <v>432</v>
      </c>
      <c r="K49" s="43">
        <v>2280509.58</v>
      </c>
      <c r="L49" s="48">
        <v>1140254</v>
      </c>
      <c r="M49" s="35">
        <v>1140255.58</v>
      </c>
      <c r="N49" s="49">
        <f t="shared" si="4"/>
        <v>0.5</v>
      </c>
      <c r="O49" s="53">
        <v>0</v>
      </c>
      <c r="P49" s="43">
        <v>1140254</v>
      </c>
      <c r="Q49" s="43"/>
      <c r="R49" s="43"/>
      <c r="S49" s="114"/>
      <c r="T49" s="114"/>
      <c r="U49" s="114"/>
      <c r="V49" s="114"/>
      <c r="W49" s="114"/>
      <c r="X49" s="114"/>
      <c r="Y49" s="104" t="b">
        <f t="shared" si="5"/>
        <v>1</v>
      </c>
      <c r="Z49" s="118">
        <f t="shared" si="6"/>
        <v>0.5</v>
      </c>
      <c r="AA49" s="119" t="b">
        <f t="shared" si="7"/>
        <v>1</v>
      </c>
      <c r="AB49" s="119" t="b">
        <f t="shared" si="8"/>
        <v>1</v>
      </c>
    </row>
    <row r="50" spans="1:28" ht="46.5" customHeight="1" x14ac:dyDescent="0.2">
      <c r="A50" s="94">
        <f t="shared" si="9"/>
        <v>48</v>
      </c>
      <c r="B50" s="94" t="s">
        <v>259</v>
      </c>
      <c r="C50" s="46" t="s">
        <v>232</v>
      </c>
      <c r="D50" s="115" t="s">
        <v>360</v>
      </c>
      <c r="E50" s="94">
        <v>1202023</v>
      </c>
      <c r="F50" s="94" t="s">
        <v>415</v>
      </c>
      <c r="G50" s="101" t="s">
        <v>577</v>
      </c>
      <c r="H50" s="94" t="s">
        <v>53</v>
      </c>
      <c r="I50" s="127">
        <v>0.33800000000000002</v>
      </c>
      <c r="J50" s="47" t="s">
        <v>464</v>
      </c>
      <c r="K50" s="43">
        <v>659182.92000000004</v>
      </c>
      <c r="L50" s="48">
        <v>329591</v>
      </c>
      <c r="M50" s="35">
        <v>329591.92000000004</v>
      </c>
      <c r="N50" s="49">
        <f t="shared" si="4"/>
        <v>0.5</v>
      </c>
      <c r="O50" s="53">
        <v>0</v>
      </c>
      <c r="P50" s="43">
        <v>329591</v>
      </c>
      <c r="Q50" s="43"/>
      <c r="R50" s="43"/>
      <c r="S50" s="114"/>
      <c r="T50" s="114"/>
      <c r="U50" s="114"/>
      <c r="V50" s="114"/>
      <c r="W50" s="114"/>
      <c r="X50" s="114"/>
      <c r="Y50" s="104" t="b">
        <f t="shared" si="5"/>
        <v>1</v>
      </c>
      <c r="Z50" s="118">
        <f t="shared" si="6"/>
        <v>0.5</v>
      </c>
      <c r="AA50" s="119" t="b">
        <f t="shared" si="7"/>
        <v>1</v>
      </c>
      <c r="AB50" s="119" t="b">
        <f t="shared" si="8"/>
        <v>1</v>
      </c>
    </row>
    <row r="51" spans="1:28" ht="91.6" customHeight="1" x14ac:dyDescent="0.2">
      <c r="A51" s="94">
        <f t="shared" si="9"/>
        <v>49</v>
      </c>
      <c r="B51" s="94" t="s">
        <v>260</v>
      </c>
      <c r="C51" s="46" t="s">
        <v>232</v>
      </c>
      <c r="D51" s="115" t="s">
        <v>361</v>
      </c>
      <c r="E51" s="94">
        <v>1211142</v>
      </c>
      <c r="F51" s="94" t="s">
        <v>115</v>
      </c>
      <c r="G51" s="101" t="s">
        <v>578</v>
      </c>
      <c r="H51" s="94" t="s">
        <v>53</v>
      </c>
      <c r="I51" s="127">
        <v>0.32300000000000001</v>
      </c>
      <c r="J51" s="47" t="s">
        <v>465</v>
      </c>
      <c r="K51" s="43">
        <v>1412747.43</v>
      </c>
      <c r="L51" s="48">
        <v>988923</v>
      </c>
      <c r="M51" s="35">
        <v>423824.42999999993</v>
      </c>
      <c r="N51" s="49">
        <f t="shared" si="4"/>
        <v>0.7</v>
      </c>
      <c r="O51" s="53">
        <v>0</v>
      </c>
      <c r="P51" s="43">
        <v>988923</v>
      </c>
      <c r="Q51" s="43"/>
      <c r="R51" s="43"/>
      <c r="S51" s="114"/>
      <c r="T51" s="114"/>
      <c r="U51" s="114"/>
      <c r="V51" s="114"/>
      <c r="W51" s="114"/>
      <c r="X51" s="114"/>
      <c r="Y51" s="104" t="b">
        <f t="shared" si="5"/>
        <v>1</v>
      </c>
      <c r="Z51" s="118">
        <f t="shared" si="6"/>
        <v>0.7</v>
      </c>
      <c r="AA51" s="119" t="b">
        <f t="shared" si="7"/>
        <v>1</v>
      </c>
      <c r="AB51" s="119" t="b">
        <f t="shared" si="8"/>
        <v>1</v>
      </c>
    </row>
    <row r="52" spans="1:28" ht="56.35" x14ac:dyDescent="0.2">
      <c r="A52" s="94">
        <f t="shared" si="9"/>
        <v>50</v>
      </c>
      <c r="B52" s="94" t="s">
        <v>261</v>
      </c>
      <c r="C52" s="46" t="s">
        <v>232</v>
      </c>
      <c r="D52" s="115" t="s">
        <v>362</v>
      </c>
      <c r="E52" s="94">
        <v>1215021</v>
      </c>
      <c r="F52" s="94" t="s">
        <v>421</v>
      </c>
      <c r="G52" s="101" t="s">
        <v>466</v>
      </c>
      <c r="H52" s="94" t="s">
        <v>53</v>
      </c>
      <c r="I52" s="127">
        <v>0.13800000000000001</v>
      </c>
      <c r="J52" s="47" t="s">
        <v>225</v>
      </c>
      <c r="K52" s="43">
        <v>1996459.78</v>
      </c>
      <c r="L52" s="48">
        <v>998229</v>
      </c>
      <c r="M52" s="35">
        <v>998230.78</v>
      </c>
      <c r="N52" s="49">
        <f t="shared" si="4"/>
        <v>0.5</v>
      </c>
      <c r="O52" s="53">
        <v>0</v>
      </c>
      <c r="P52" s="43">
        <v>998229</v>
      </c>
      <c r="Q52" s="43"/>
      <c r="R52" s="43"/>
      <c r="S52" s="114"/>
      <c r="T52" s="114"/>
      <c r="U52" s="114"/>
      <c r="V52" s="114"/>
      <c r="W52" s="114"/>
      <c r="X52" s="114"/>
      <c r="Y52" s="104" t="b">
        <f t="shared" si="5"/>
        <v>1</v>
      </c>
      <c r="Z52" s="118">
        <f t="shared" si="6"/>
        <v>0.5</v>
      </c>
      <c r="AA52" s="119" t="b">
        <f t="shared" si="7"/>
        <v>1</v>
      </c>
      <c r="AB52" s="119" t="b">
        <f t="shared" si="8"/>
        <v>1</v>
      </c>
    </row>
    <row r="53" spans="1:28" ht="56.35" x14ac:dyDescent="0.2">
      <c r="A53" s="94">
        <f t="shared" si="9"/>
        <v>51</v>
      </c>
      <c r="B53" s="94" t="s">
        <v>262</v>
      </c>
      <c r="C53" s="46" t="s">
        <v>232</v>
      </c>
      <c r="D53" s="115" t="s">
        <v>363</v>
      </c>
      <c r="E53" s="94">
        <v>1209062</v>
      </c>
      <c r="F53" s="94" t="s">
        <v>419</v>
      </c>
      <c r="G53" s="101" t="s">
        <v>467</v>
      </c>
      <c r="H53" s="94" t="s">
        <v>468</v>
      </c>
      <c r="I53" s="127">
        <v>1.9330000000000001</v>
      </c>
      <c r="J53" s="47" t="s">
        <v>469</v>
      </c>
      <c r="K53" s="43">
        <v>4000000</v>
      </c>
      <c r="L53" s="48">
        <v>2000000</v>
      </c>
      <c r="M53" s="35">
        <v>2000000</v>
      </c>
      <c r="N53" s="49">
        <f t="shared" si="4"/>
        <v>0.5</v>
      </c>
      <c r="O53" s="53">
        <v>0</v>
      </c>
      <c r="P53" s="43">
        <v>2000000</v>
      </c>
      <c r="Q53" s="43"/>
      <c r="R53" s="43"/>
      <c r="S53" s="114"/>
      <c r="T53" s="114"/>
      <c r="U53" s="114"/>
      <c r="V53" s="114"/>
      <c r="W53" s="114"/>
      <c r="X53" s="114"/>
      <c r="Y53" s="104" t="b">
        <f t="shared" si="5"/>
        <v>1</v>
      </c>
      <c r="Z53" s="118">
        <f t="shared" si="6"/>
        <v>0.5</v>
      </c>
      <c r="AA53" s="119" t="b">
        <f t="shared" si="7"/>
        <v>1</v>
      </c>
      <c r="AB53" s="119" t="b">
        <f t="shared" si="8"/>
        <v>1</v>
      </c>
    </row>
    <row r="54" spans="1:28" ht="33.85" x14ac:dyDescent="0.2">
      <c r="A54" s="92">
        <f t="shared" si="9"/>
        <v>52</v>
      </c>
      <c r="B54" s="92" t="s">
        <v>263</v>
      </c>
      <c r="C54" s="39" t="s">
        <v>231</v>
      </c>
      <c r="D54" s="113" t="s">
        <v>364</v>
      </c>
      <c r="E54" s="92">
        <v>1211062</v>
      </c>
      <c r="F54" s="92" t="s">
        <v>115</v>
      </c>
      <c r="G54" s="99" t="s">
        <v>470</v>
      </c>
      <c r="H54" s="92" t="s">
        <v>56</v>
      </c>
      <c r="I54" s="126">
        <v>0.78800000000000003</v>
      </c>
      <c r="J54" s="40" t="s">
        <v>471</v>
      </c>
      <c r="K54" s="41">
        <v>2862800.29</v>
      </c>
      <c r="L54" s="42">
        <v>1431400</v>
      </c>
      <c r="M54" s="36">
        <v>1431400.29</v>
      </c>
      <c r="N54" s="38">
        <f t="shared" si="4"/>
        <v>0.5</v>
      </c>
      <c r="O54" s="55">
        <v>0</v>
      </c>
      <c r="P54" s="41">
        <v>715700</v>
      </c>
      <c r="Q54" s="41">
        <v>715700</v>
      </c>
      <c r="R54" s="43"/>
      <c r="S54" s="114"/>
      <c r="T54" s="114"/>
      <c r="U54" s="114"/>
      <c r="V54" s="114"/>
      <c r="W54" s="114"/>
      <c r="X54" s="114"/>
      <c r="Y54" s="104" t="b">
        <f t="shared" si="5"/>
        <v>1</v>
      </c>
      <c r="Z54" s="118">
        <f t="shared" si="6"/>
        <v>0.5</v>
      </c>
      <c r="AA54" s="119" t="b">
        <f t="shared" si="7"/>
        <v>1</v>
      </c>
      <c r="AB54" s="119" t="b">
        <f t="shared" si="8"/>
        <v>1</v>
      </c>
    </row>
    <row r="55" spans="1:28" ht="33.85" x14ac:dyDescent="0.2">
      <c r="A55" s="94">
        <f t="shared" si="9"/>
        <v>53</v>
      </c>
      <c r="B55" s="94" t="s">
        <v>264</v>
      </c>
      <c r="C55" s="46" t="s">
        <v>232</v>
      </c>
      <c r="D55" s="115" t="s">
        <v>365</v>
      </c>
      <c r="E55" s="94">
        <v>1210062</v>
      </c>
      <c r="F55" s="94" t="s">
        <v>417</v>
      </c>
      <c r="G55" s="101" t="s">
        <v>472</v>
      </c>
      <c r="H55" s="94" t="s">
        <v>56</v>
      </c>
      <c r="I55" s="127">
        <v>0.56599999999999995</v>
      </c>
      <c r="J55" s="47" t="s">
        <v>473</v>
      </c>
      <c r="K55" s="43">
        <v>1363628.01</v>
      </c>
      <c r="L55" s="48">
        <v>818176</v>
      </c>
      <c r="M55" s="35">
        <v>545452.01</v>
      </c>
      <c r="N55" s="49">
        <f t="shared" si="4"/>
        <v>0.6</v>
      </c>
      <c r="O55" s="53">
        <v>0</v>
      </c>
      <c r="P55" s="43">
        <v>818176</v>
      </c>
      <c r="Q55" s="43"/>
      <c r="R55" s="43"/>
      <c r="S55" s="114"/>
      <c r="T55" s="114"/>
      <c r="U55" s="114"/>
      <c r="V55" s="114"/>
      <c r="W55" s="114"/>
      <c r="X55" s="114"/>
      <c r="Y55" s="104" t="b">
        <f t="shared" si="5"/>
        <v>1</v>
      </c>
      <c r="Z55" s="118">
        <f t="shared" si="6"/>
        <v>0.6</v>
      </c>
      <c r="AA55" s="119" t="b">
        <f t="shared" si="7"/>
        <v>1</v>
      </c>
      <c r="AB55" s="119" t="b">
        <f t="shared" si="8"/>
        <v>1</v>
      </c>
    </row>
    <row r="56" spans="1:28" ht="33.85" x14ac:dyDescent="0.2">
      <c r="A56" s="94">
        <f t="shared" si="9"/>
        <v>54</v>
      </c>
      <c r="B56" s="94" t="s">
        <v>265</v>
      </c>
      <c r="C56" s="46" t="s">
        <v>232</v>
      </c>
      <c r="D56" s="115" t="s">
        <v>366</v>
      </c>
      <c r="E56" s="94">
        <v>1207042</v>
      </c>
      <c r="F56" s="94" t="s">
        <v>116</v>
      </c>
      <c r="G56" s="101" t="s">
        <v>474</v>
      </c>
      <c r="H56" s="94" t="s">
        <v>56</v>
      </c>
      <c r="I56" s="127">
        <v>0.54900000000000004</v>
      </c>
      <c r="J56" s="47" t="s">
        <v>475</v>
      </c>
      <c r="K56" s="43">
        <v>1872807.9</v>
      </c>
      <c r="L56" s="48">
        <v>1498246</v>
      </c>
      <c r="M56" s="35">
        <v>374561.89999999991</v>
      </c>
      <c r="N56" s="49">
        <f t="shared" si="4"/>
        <v>0.8</v>
      </c>
      <c r="O56" s="53">
        <v>0</v>
      </c>
      <c r="P56" s="43">
        <v>1498246</v>
      </c>
      <c r="Q56" s="43"/>
      <c r="R56" s="43"/>
      <c r="S56" s="114"/>
      <c r="T56" s="114"/>
      <c r="U56" s="114"/>
      <c r="V56" s="114"/>
      <c r="W56" s="114"/>
      <c r="X56" s="114"/>
      <c r="Y56" s="104" t="b">
        <f t="shared" si="5"/>
        <v>1</v>
      </c>
      <c r="Z56" s="118">
        <f t="shared" si="6"/>
        <v>0.8</v>
      </c>
      <c r="AA56" s="119" t="b">
        <f t="shared" si="7"/>
        <v>1</v>
      </c>
      <c r="AB56" s="119" t="b">
        <f t="shared" si="8"/>
        <v>1</v>
      </c>
    </row>
    <row r="57" spans="1:28" ht="33.85" x14ac:dyDescent="0.2">
      <c r="A57" s="94">
        <f t="shared" si="9"/>
        <v>55</v>
      </c>
      <c r="B57" s="94" t="s">
        <v>772</v>
      </c>
      <c r="C57" s="46" t="s">
        <v>232</v>
      </c>
      <c r="D57" s="115" t="s">
        <v>345</v>
      </c>
      <c r="E57" s="94">
        <v>1218033</v>
      </c>
      <c r="F57" s="94" t="s">
        <v>112</v>
      </c>
      <c r="G57" s="101" t="s">
        <v>476</v>
      </c>
      <c r="H57" s="94" t="s">
        <v>56</v>
      </c>
      <c r="I57" s="127">
        <v>0.52</v>
      </c>
      <c r="J57" s="47" t="s">
        <v>477</v>
      </c>
      <c r="K57" s="43">
        <v>1073642.33</v>
      </c>
      <c r="L57" s="48">
        <v>536821</v>
      </c>
      <c r="M57" s="35">
        <v>536821.33000000007</v>
      </c>
      <c r="N57" s="49">
        <f t="shared" si="4"/>
        <v>0.5</v>
      </c>
      <c r="O57" s="53">
        <v>0</v>
      </c>
      <c r="P57" s="43">
        <v>536821</v>
      </c>
      <c r="Q57" s="43"/>
      <c r="R57" s="43"/>
      <c r="S57" s="114"/>
      <c r="T57" s="114"/>
      <c r="U57" s="114"/>
      <c r="V57" s="114"/>
      <c r="W57" s="114"/>
      <c r="X57" s="114"/>
      <c r="Y57" s="104" t="b">
        <f t="shared" si="5"/>
        <v>1</v>
      </c>
      <c r="Z57" s="118">
        <f t="shared" si="6"/>
        <v>0.5</v>
      </c>
      <c r="AA57" s="119" t="b">
        <f t="shared" si="7"/>
        <v>1</v>
      </c>
      <c r="AB57" s="119" t="b">
        <f t="shared" si="8"/>
        <v>1</v>
      </c>
    </row>
    <row r="58" spans="1:28" ht="84.05" customHeight="1" x14ac:dyDescent="0.2">
      <c r="A58" s="92">
        <f t="shared" si="9"/>
        <v>56</v>
      </c>
      <c r="B58" s="92" t="s">
        <v>266</v>
      </c>
      <c r="C58" s="39" t="s">
        <v>231</v>
      </c>
      <c r="D58" s="113" t="s">
        <v>367</v>
      </c>
      <c r="E58" s="92">
        <v>1205023</v>
      </c>
      <c r="F58" s="92" t="s">
        <v>114</v>
      </c>
      <c r="G58" s="99" t="s">
        <v>478</v>
      </c>
      <c r="H58" s="92" t="s">
        <v>56</v>
      </c>
      <c r="I58" s="126">
        <v>0.252</v>
      </c>
      <c r="J58" s="40" t="s">
        <v>479</v>
      </c>
      <c r="K58" s="41">
        <v>2456503.15</v>
      </c>
      <c r="L58" s="42">
        <v>1719552</v>
      </c>
      <c r="M58" s="36">
        <v>736951.14999999991</v>
      </c>
      <c r="N58" s="38">
        <f t="shared" si="4"/>
        <v>0.7</v>
      </c>
      <c r="O58" s="55">
        <v>0</v>
      </c>
      <c r="P58" s="41">
        <v>350000</v>
      </c>
      <c r="Q58" s="41">
        <v>350000</v>
      </c>
      <c r="R58" s="41">
        <v>1019552</v>
      </c>
      <c r="S58" s="114"/>
      <c r="T58" s="114"/>
      <c r="U58" s="114"/>
      <c r="V58" s="114"/>
      <c r="W58" s="114"/>
      <c r="X58" s="114"/>
      <c r="Y58" s="104" t="b">
        <f t="shared" si="5"/>
        <v>1</v>
      </c>
      <c r="Z58" s="118">
        <f t="shared" si="6"/>
        <v>0.7</v>
      </c>
      <c r="AA58" s="119" t="b">
        <f t="shared" si="7"/>
        <v>1</v>
      </c>
      <c r="AB58" s="119" t="b">
        <f t="shared" si="8"/>
        <v>1</v>
      </c>
    </row>
    <row r="59" spans="1:28" ht="45.1" x14ac:dyDescent="0.2">
      <c r="A59" s="92">
        <f t="shared" si="9"/>
        <v>57</v>
      </c>
      <c r="B59" s="92" t="s">
        <v>267</v>
      </c>
      <c r="C59" s="39" t="s">
        <v>231</v>
      </c>
      <c r="D59" s="113" t="s">
        <v>364</v>
      </c>
      <c r="E59" s="92">
        <v>1211062</v>
      </c>
      <c r="F59" s="92" t="s">
        <v>115</v>
      </c>
      <c r="G59" s="99" t="s">
        <v>480</v>
      </c>
      <c r="H59" s="92" t="s">
        <v>56</v>
      </c>
      <c r="I59" s="126">
        <v>0.23100000000000001</v>
      </c>
      <c r="J59" s="40" t="s">
        <v>471</v>
      </c>
      <c r="K59" s="41">
        <v>715208.65</v>
      </c>
      <c r="L59" s="42">
        <v>357604</v>
      </c>
      <c r="M59" s="36">
        <v>357604.65</v>
      </c>
      <c r="N59" s="38">
        <f t="shared" si="4"/>
        <v>0.5</v>
      </c>
      <c r="O59" s="55">
        <v>0</v>
      </c>
      <c r="P59" s="41">
        <v>178802</v>
      </c>
      <c r="Q59" s="41">
        <v>178802</v>
      </c>
      <c r="R59" s="41"/>
      <c r="S59" s="114"/>
      <c r="T59" s="114"/>
      <c r="U59" s="114"/>
      <c r="V59" s="114"/>
      <c r="W59" s="114"/>
      <c r="X59" s="114"/>
      <c r="Y59" s="104" t="b">
        <f t="shared" si="5"/>
        <v>1</v>
      </c>
      <c r="Z59" s="118">
        <f t="shared" si="6"/>
        <v>0.5</v>
      </c>
      <c r="AA59" s="119" t="b">
        <f t="shared" si="7"/>
        <v>1</v>
      </c>
      <c r="AB59" s="119" t="b">
        <f t="shared" si="8"/>
        <v>1</v>
      </c>
    </row>
    <row r="60" spans="1:28" ht="33.85" x14ac:dyDescent="0.2">
      <c r="A60" s="94">
        <f t="shared" si="9"/>
        <v>58</v>
      </c>
      <c r="B60" s="94" t="s">
        <v>269</v>
      </c>
      <c r="C60" s="46" t="s">
        <v>232</v>
      </c>
      <c r="D60" s="115" t="s">
        <v>368</v>
      </c>
      <c r="E60" s="94">
        <v>1210073</v>
      </c>
      <c r="F60" s="94" t="s">
        <v>417</v>
      </c>
      <c r="G60" s="101" t="s">
        <v>482</v>
      </c>
      <c r="H60" s="94" t="s">
        <v>74</v>
      </c>
      <c r="I60" s="127">
        <v>0.95</v>
      </c>
      <c r="J60" s="47" t="s">
        <v>483</v>
      </c>
      <c r="K60" s="43">
        <v>1767224.66</v>
      </c>
      <c r="L60" s="48">
        <v>883612</v>
      </c>
      <c r="M60" s="35">
        <v>883612.65999999992</v>
      </c>
      <c r="N60" s="49">
        <f t="shared" si="4"/>
        <v>0.5</v>
      </c>
      <c r="O60" s="53">
        <v>0</v>
      </c>
      <c r="P60" s="43">
        <v>883612</v>
      </c>
      <c r="Q60" s="43"/>
      <c r="R60" s="43"/>
      <c r="S60" s="114"/>
      <c r="T60" s="114"/>
      <c r="U60" s="114"/>
      <c r="V60" s="114"/>
      <c r="W60" s="114"/>
      <c r="X60" s="114"/>
      <c r="Y60" s="104" t="b">
        <f t="shared" si="5"/>
        <v>1</v>
      </c>
      <c r="Z60" s="118">
        <f t="shared" si="6"/>
        <v>0.5</v>
      </c>
      <c r="AA60" s="119" t="b">
        <f t="shared" si="7"/>
        <v>1</v>
      </c>
      <c r="AB60" s="119" t="b">
        <f t="shared" si="8"/>
        <v>1</v>
      </c>
    </row>
    <row r="61" spans="1:28" ht="59.95" customHeight="1" x14ac:dyDescent="0.2">
      <c r="A61" s="94">
        <f t="shared" si="9"/>
        <v>59</v>
      </c>
      <c r="B61" s="94" t="s">
        <v>270</v>
      </c>
      <c r="C61" s="46" t="s">
        <v>232</v>
      </c>
      <c r="D61" s="115" t="s">
        <v>369</v>
      </c>
      <c r="E61" s="94">
        <v>1205062</v>
      </c>
      <c r="F61" s="94" t="s">
        <v>114</v>
      </c>
      <c r="G61" s="101" t="s">
        <v>579</v>
      </c>
      <c r="H61" s="94" t="s">
        <v>74</v>
      </c>
      <c r="I61" s="127">
        <v>0.45900000000000002</v>
      </c>
      <c r="J61" s="47" t="s">
        <v>484</v>
      </c>
      <c r="K61" s="43">
        <v>1012700</v>
      </c>
      <c r="L61" s="48">
        <v>708890</v>
      </c>
      <c r="M61" s="35">
        <v>303810</v>
      </c>
      <c r="N61" s="49">
        <f t="shared" si="4"/>
        <v>0.7</v>
      </c>
      <c r="O61" s="53">
        <v>0</v>
      </c>
      <c r="P61" s="43">
        <v>708890</v>
      </c>
      <c r="Q61" s="43"/>
      <c r="R61" s="43"/>
      <c r="S61" s="114"/>
      <c r="T61" s="114"/>
      <c r="U61" s="114"/>
      <c r="V61" s="114"/>
      <c r="W61" s="114"/>
      <c r="X61" s="114"/>
      <c r="Y61" s="104" t="b">
        <f t="shared" si="5"/>
        <v>1</v>
      </c>
      <c r="Z61" s="118">
        <f t="shared" si="6"/>
        <v>0.7</v>
      </c>
      <c r="AA61" s="119" t="b">
        <f t="shared" si="7"/>
        <v>1</v>
      </c>
      <c r="AB61" s="119" t="b">
        <f t="shared" si="8"/>
        <v>1</v>
      </c>
    </row>
    <row r="62" spans="1:28" ht="33.85" x14ac:dyDescent="0.2">
      <c r="A62" s="94">
        <f t="shared" si="9"/>
        <v>60</v>
      </c>
      <c r="B62" s="94" t="s">
        <v>271</v>
      </c>
      <c r="C62" s="46" t="s">
        <v>232</v>
      </c>
      <c r="D62" s="115" t="s">
        <v>370</v>
      </c>
      <c r="E62" s="94">
        <v>1211011</v>
      </c>
      <c r="F62" s="94" t="s">
        <v>115</v>
      </c>
      <c r="G62" s="101" t="s">
        <v>485</v>
      </c>
      <c r="H62" s="94" t="s">
        <v>74</v>
      </c>
      <c r="I62" s="127">
        <v>0.308</v>
      </c>
      <c r="J62" s="47" t="s">
        <v>452</v>
      </c>
      <c r="K62" s="43">
        <v>2630800.0099999998</v>
      </c>
      <c r="L62" s="48">
        <v>1315400</v>
      </c>
      <c r="M62" s="35">
        <v>1315400.0099999998</v>
      </c>
      <c r="N62" s="49">
        <f t="shared" si="4"/>
        <v>0.5</v>
      </c>
      <c r="O62" s="53">
        <v>0</v>
      </c>
      <c r="P62" s="43">
        <v>1315400</v>
      </c>
      <c r="Q62" s="43"/>
      <c r="R62" s="43"/>
      <c r="S62" s="114"/>
      <c r="T62" s="114"/>
      <c r="U62" s="114"/>
      <c r="V62" s="114"/>
      <c r="W62" s="114"/>
      <c r="X62" s="114"/>
      <c r="Y62" s="104" t="b">
        <f t="shared" si="5"/>
        <v>1</v>
      </c>
      <c r="Z62" s="118">
        <f t="shared" si="6"/>
        <v>0.5</v>
      </c>
      <c r="AA62" s="119" t="b">
        <f t="shared" si="7"/>
        <v>1</v>
      </c>
      <c r="AB62" s="119" t="b">
        <f t="shared" si="8"/>
        <v>1</v>
      </c>
    </row>
    <row r="63" spans="1:28" ht="33.85" x14ac:dyDescent="0.2">
      <c r="A63" s="94">
        <f t="shared" si="9"/>
        <v>61</v>
      </c>
      <c r="B63" s="94" t="s">
        <v>272</v>
      </c>
      <c r="C63" s="46" t="s">
        <v>232</v>
      </c>
      <c r="D63" s="115" t="s">
        <v>371</v>
      </c>
      <c r="E63" s="94">
        <v>1219032</v>
      </c>
      <c r="F63" s="94" t="s">
        <v>416</v>
      </c>
      <c r="G63" s="101" t="s">
        <v>486</v>
      </c>
      <c r="H63" s="94" t="s">
        <v>53</v>
      </c>
      <c r="I63" s="127">
        <v>0.43</v>
      </c>
      <c r="J63" s="47" t="s">
        <v>228</v>
      </c>
      <c r="K63" s="43">
        <v>1276249.67</v>
      </c>
      <c r="L63" s="48">
        <v>893374</v>
      </c>
      <c r="M63" s="35">
        <v>382875.66999999993</v>
      </c>
      <c r="N63" s="49">
        <v>0.7</v>
      </c>
      <c r="O63" s="53">
        <v>0</v>
      </c>
      <c r="P63" s="43">
        <v>893374</v>
      </c>
      <c r="Q63" s="43"/>
      <c r="R63" s="43"/>
      <c r="S63" s="114"/>
      <c r="T63" s="114"/>
      <c r="U63" s="114"/>
      <c r="V63" s="114"/>
      <c r="W63" s="114"/>
      <c r="X63" s="114"/>
      <c r="Y63" s="104" t="b">
        <f t="shared" si="5"/>
        <v>1</v>
      </c>
      <c r="Z63" s="118">
        <f t="shared" si="6"/>
        <v>0.7</v>
      </c>
      <c r="AA63" s="119" t="b">
        <f t="shared" si="7"/>
        <v>1</v>
      </c>
      <c r="AB63" s="119" t="b">
        <f t="shared" si="8"/>
        <v>1</v>
      </c>
    </row>
    <row r="64" spans="1:28" ht="33.85" x14ac:dyDescent="0.2">
      <c r="A64" s="94">
        <f t="shared" si="9"/>
        <v>62</v>
      </c>
      <c r="B64" s="94" t="s">
        <v>273</v>
      </c>
      <c r="C64" s="46" t="s">
        <v>232</v>
      </c>
      <c r="D64" s="115" t="s">
        <v>349</v>
      </c>
      <c r="E64" s="94">
        <v>1210022</v>
      </c>
      <c r="F64" s="94" t="s">
        <v>417</v>
      </c>
      <c r="G64" s="101" t="s">
        <v>487</v>
      </c>
      <c r="H64" s="94" t="s">
        <v>56</v>
      </c>
      <c r="I64" s="127">
        <v>0.372</v>
      </c>
      <c r="J64" s="47" t="s">
        <v>219</v>
      </c>
      <c r="K64" s="43">
        <v>1312210.68</v>
      </c>
      <c r="L64" s="48">
        <v>656105</v>
      </c>
      <c r="M64" s="35">
        <v>656105.67999999993</v>
      </c>
      <c r="N64" s="49">
        <f t="shared" si="4"/>
        <v>0.5</v>
      </c>
      <c r="O64" s="53">
        <v>0</v>
      </c>
      <c r="P64" s="43">
        <v>656105</v>
      </c>
      <c r="Q64" s="43"/>
      <c r="R64" s="43"/>
      <c r="S64" s="114"/>
      <c r="T64" s="114"/>
      <c r="U64" s="114"/>
      <c r="V64" s="114"/>
      <c r="W64" s="114"/>
      <c r="X64" s="114"/>
      <c r="Y64" s="104" t="b">
        <f t="shared" si="5"/>
        <v>1</v>
      </c>
      <c r="Z64" s="118">
        <f t="shared" si="6"/>
        <v>0.5</v>
      </c>
      <c r="AA64" s="119" t="b">
        <f t="shared" si="7"/>
        <v>1</v>
      </c>
      <c r="AB64" s="119" t="b">
        <f t="shared" si="8"/>
        <v>1</v>
      </c>
    </row>
    <row r="65" spans="1:28" ht="33.85" x14ac:dyDescent="0.2">
      <c r="A65" s="94">
        <f t="shared" si="9"/>
        <v>63</v>
      </c>
      <c r="B65" s="94" t="s">
        <v>274</v>
      </c>
      <c r="C65" s="46" t="s">
        <v>232</v>
      </c>
      <c r="D65" s="115" t="s">
        <v>372</v>
      </c>
      <c r="E65" s="94">
        <v>1208053</v>
      </c>
      <c r="F65" s="94" t="s">
        <v>420</v>
      </c>
      <c r="G65" s="101" t="s">
        <v>488</v>
      </c>
      <c r="H65" s="94" t="s">
        <v>56</v>
      </c>
      <c r="I65" s="127">
        <v>0.28999999999999998</v>
      </c>
      <c r="J65" s="47" t="s">
        <v>230</v>
      </c>
      <c r="K65" s="43">
        <v>1043673.2</v>
      </c>
      <c r="L65" s="48">
        <v>626203</v>
      </c>
      <c r="M65" s="35">
        <v>417470.19999999995</v>
      </c>
      <c r="N65" s="49">
        <f t="shared" si="4"/>
        <v>0.6</v>
      </c>
      <c r="O65" s="53">
        <v>0</v>
      </c>
      <c r="P65" s="43">
        <v>626203</v>
      </c>
      <c r="Q65" s="43"/>
      <c r="R65" s="43"/>
      <c r="S65" s="114"/>
      <c r="T65" s="114"/>
      <c r="U65" s="114"/>
      <c r="V65" s="114"/>
      <c r="W65" s="114"/>
      <c r="X65" s="114"/>
      <c r="Y65" s="104" t="b">
        <f t="shared" si="5"/>
        <v>1</v>
      </c>
      <c r="Z65" s="118">
        <f t="shared" si="6"/>
        <v>0.6</v>
      </c>
      <c r="AA65" s="119" t="b">
        <f t="shared" si="7"/>
        <v>1</v>
      </c>
      <c r="AB65" s="119" t="b">
        <f t="shared" si="8"/>
        <v>1</v>
      </c>
    </row>
    <row r="66" spans="1:28" ht="33.85" x14ac:dyDescent="0.2">
      <c r="A66" s="94">
        <f t="shared" si="9"/>
        <v>64</v>
      </c>
      <c r="B66" s="94" t="s">
        <v>275</v>
      </c>
      <c r="C66" s="46" t="s">
        <v>232</v>
      </c>
      <c r="D66" s="115" t="s">
        <v>373</v>
      </c>
      <c r="E66" s="94">
        <v>1212053</v>
      </c>
      <c r="F66" s="94" t="s">
        <v>418</v>
      </c>
      <c r="G66" s="101" t="s">
        <v>489</v>
      </c>
      <c r="H66" s="94" t="s">
        <v>56</v>
      </c>
      <c r="I66" s="127">
        <v>0.28499999999999998</v>
      </c>
      <c r="J66" s="47" t="s">
        <v>490</v>
      </c>
      <c r="K66" s="43">
        <v>1516298.19</v>
      </c>
      <c r="L66" s="48">
        <v>758149</v>
      </c>
      <c r="M66" s="35">
        <v>758149.19</v>
      </c>
      <c r="N66" s="49">
        <f t="shared" si="4"/>
        <v>0.5</v>
      </c>
      <c r="O66" s="53">
        <v>0</v>
      </c>
      <c r="P66" s="43">
        <v>758149</v>
      </c>
      <c r="Q66" s="43"/>
      <c r="R66" s="43"/>
      <c r="S66" s="114"/>
      <c r="T66" s="114"/>
      <c r="U66" s="114"/>
      <c r="V66" s="114"/>
      <c r="W66" s="114"/>
      <c r="X66" s="114"/>
      <c r="Y66" s="104" t="b">
        <f t="shared" si="5"/>
        <v>1</v>
      </c>
      <c r="Z66" s="118">
        <f t="shared" si="6"/>
        <v>0.5</v>
      </c>
      <c r="AA66" s="119" t="b">
        <f t="shared" si="7"/>
        <v>1</v>
      </c>
      <c r="AB66" s="119" t="b">
        <f t="shared" si="8"/>
        <v>1</v>
      </c>
    </row>
    <row r="67" spans="1:28" ht="45.1" x14ac:dyDescent="0.2">
      <c r="A67" s="94">
        <f t="shared" si="9"/>
        <v>65</v>
      </c>
      <c r="B67" s="94" t="s">
        <v>276</v>
      </c>
      <c r="C67" s="46" t="s">
        <v>232</v>
      </c>
      <c r="D67" s="115" t="s">
        <v>374</v>
      </c>
      <c r="E67" s="94">
        <v>1206063</v>
      </c>
      <c r="F67" s="94" t="s">
        <v>119</v>
      </c>
      <c r="G67" s="101" t="s">
        <v>491</v>
      </c>
      <c r="H67" s="94" t="s">
        <v>56</v>
      </c>
      <c r="I67" s="127">
        <v>0.15</v>
      </c>
      <c r="J67" s="47" t="s">
        <v>492</v>
      </c>
      <c r="K67" s="43">
        <v>683806.59</v>
      </c>
      <c r="L67" s="48">
        <f>ROUNDDOWN(K67*N67,0)</f>
        <v>519693</v>
      </c>
      <c r="M67" s="35">
        <f>K67-L67</f>
        <v>164113.58999999997</v>
      </c>
      <c r="N67" s="49">
        <v>0.76</v>
      </c>
      <c r="O67" s="53">
        <v>0</v>
      </c>
      <c r="P67" s="43">
        <f>L67</f>
        <v>519693</v>
      </c>
      <c r="Q67" s="43"/>
      <c r="R67" s="43"/>
      <c r="S67" s="114"/>
      <c r="T67" s="114"/>
      <c r="U67" s="114"/>
      <c r="V67" s="114"/>
      <c r="W67" s="114"/>
      <c r="X67" s="114"/>
      <c r="Y67" s="104" t="b">
        <f t="shared" ref="Y67:Y130" si="10">L67=SUM(O67:X67)</f>
        <v>1</v>
      </c>
      <c r="Z67" s="118">
        <f t="shared" ref="Z67:Z130" si="11">ROUND(L67/K67,4)</f>
        <v>0.76</v>
      </c>
      <c r="AA67" s="119" t="b">
        <f t="shared" ref="AA67:AA130" si="12">Z67=N67</f>
        <v>1</v>
      </c>
      <c r="AB67" s="119" t="b">
        <f t="shared" ref="AB67:AB130" si="13">K67=L67+M67</f>
        <v>1</v>
      </c>
    </row>
    <row r="68" spans="1:28" ht="33.85" x14ac:dyDescent="0.2">
      <c r="A68" s="94">
        <f t="shared" si="9"/>
        <v>66</v>
      </c>
      <c r="B68" s="94" t="s">
        <v>277</v>
      </c>
      <c r="C68" s="46" t="s">
        <v>232</v>
      </c>
      <c r="D68" s="115" t="s">
        <v>95</v>
      </c>
      <c r="E68" s="94">
        <v>1218093</v>
      </c>
      <c r="F68" s="94" t="s">
        <v>112</v>
      </c>
      <c r="G68" s="101" t="s">
        <v>773</v>
      </c>
      <c r="H68" s="94" t="s">
        <v>74</v>
      </c>
      <c r="I68" s="127">
        <v>2.125</v>
      </c>
      <c r="J68" s="47" t="s">
        <v>493</v>
      </c>
      <c r="K68" s="43">
        <v>1788511.75</v>
      </c>
      <c r="L68" s="48">
        <v>894255</v>
      </c>
      <c r="M68" s="35">
        <v>894256.75</v>
      </c>
      <c r="N68" s="49">
        <f t="shared" ref="N68:N129" si="14">ROUND(L68/K68,4)</f>
        <v>0.5</v>
      </c>
      <c r="O68" s="53">
        <v>0</v>
      </c>
      <c r="P68" s="43">
        <v>894255</v>
      </c>
      <c r="Q68" s="43"/>
      <c r="R68" s="43"/>
      <c r="S68" s="114"/>
      <c r="T68" s="114"/>
      <c r="U68" s="114"/>
      <c r="V68" s="114"/>
      <c r="W68" s="114"/>
      <c r="X68" s="114"/>
      <c r="Y68" s="104" t="b">
        <f t="shared" si="10"/>
        <v>1</v>
      </c>
      <c r="Z68" s="118">
        <f t="shared" si="11"/>
        <v>0.5</v>
      </c>
      <c r="AA68" s="119" t="b">
        <f t="shared" si="12"/>
        <v>1</v>
      </c>
      <c r="AB68" s="119" t="b">
        <f t="shared" si="13"/>
        <v>1</v>
      </c>
    </row>
    <row r="69" spans="1:28" ht="33.85" x14ac:dyDescent="0.2">
      <c r="A69" s="94">
        <f t="shared" ref="A69:A129" si="15">A68+1</f>
        <v>67</v>
      </c>
      <c r="B69" s="94" t="s">
        <v>278</v>
      </c>
      <c r="C69" s="46" t="s">
        <v>232</v>
      </c>
      <c r="D69" s="115" t="s">
        <v>373</v>
      </c>
      <c r="E69" s="94">
        <v>1212053</v>
      </c>
      <c r="F69" s="94" t="s">
        <v>418</v>
      </c>
      <c r="G69" s="101" t="s">
        <v>494</v>
      </c>
      <c r="H69" s="94" t="s">
        <v>56</v>
      </c>
      <c r="I69" s="127">
        <v>0.435</v>
      </c>
      <c r="J69" s="47" t="s">
        <v>464</v>
      </c>
      <c r="K69" s="43">
        <v>2143325.08</v>
      </c>
      <c r="L69" s="48">
        <v>1071662</v>
      </c>
      <c r="M69" s="35">
        <v>1071663.08</v>
      </c>
      <c r="N69" s="49">
        <f t="shared" si="14"/>
        <v>0.5</v>
      </c>
      <c r="O69" s="53">
        <v>0</v>
      </c>
      <c r="P69" s="43">
        <v>1071662</v>
      </c>
      <c r="Q69" s="43"/>
      <c r="R69" s="43"/>
      <c r="S69" s="114"/>
      <c r="T69" s="114"/>
      <c r="U69" s="114"/>
      <c r="V69" s="114"/>
      <c r="W69" s="114"/>
      <c r="X69" s="114"/>
      <c r="Y69" s="104" t="b">
        <f t="shared" si="10"/>
        <v>1</v>
      </c>
      <c r="Z69" s="118">
        <f t="shared" si="11"/>
        <v>0.5</v>
      </c>
      <c r="AA69" s="119" t="b">
        <f t="shared" si="12"/>
        <v>1</v>
      </c>
      <c r="AB69" s="119" t="b">
        <f t="shared" si="13"/>
        <v>1</v>
      </c>
    </row>
    <row r="70" spans="1:28" ht="33.85" x14ac:dyDescent="0.2">
      <c r="A70" s="94">
        <f t="shared" si="15"/>
        <v>68</v>
      </c>
      <c r="B70" s="94" t="s">
        <v>279</v>
      </c>
      <c r="C70" s="46" t="s">
        <v>232</v>
      </c>
      <c r="D70" s="115" t="s">
        <v>375</v>
      </c>
      <c r="E70" s="94">
        <v>1203043</v>
      </c>
      <c r="F70" s="94" t="s">
        <v>413</v>
      </c>
      <c r="G70" s="101" t="s">
        <v>580</v>
      </c>
      <c r="H70" s="94" t="s">
        <v>56</v>
      </c>
      <c r="I70" s="127">
        <v>0.35</v>
      </c>
      <c r="J70" s="47" t="s">
        <v>495</v>
      </c>
      <c r="K70" s="43">
        <v>1151370.8799999999</v>
      </c>
      <c r="L70" s="48">
        <v>575685</v>
      </c>
      <c r="M70" s="35">
        <v>575685.87999999989</v>
      </c>
      <c r="N70" s="49">
        <f t="shared" si="14"/>
        <v>0.5</v>
      </c>
      <c r="O70" s="53">
        <v>0</v>
      </c>
      <c r="P70" s="43">
        <v>575685</v>
      </c>
      <c r="Q70" s="43"/>
      <c r="R70" s="43"/>
      <c r="S70" s="114"/>
      <c r="T70" s="114"/>
      <c r="U70" s="114"/>
      <c r="V70" s="114"/>
      <c r="W70" s="114"/>
      <c r="X70" s="114"/>
      <c r="Y70" s="104" t="b">
        <f t="shared" si="10"/>
        <v>1</v>
      </c>
      <c r="Z70" s="118">
        <f t="shared" si="11"/>
        <v>0.5</v>
      </c>
      <c r="AA70" s="119" t="b">
        <f t="shared" si="12"/>
        <v>1</v>
      </c>
      <c r="AB70" s="119" t="b">
        <f t="shared" si="13"/>
        <v>1</v>
      </c>
    </row>
    <row r="71" spans="1:28" ht="33.85" x14ac:dyDescent="0.2">
      <c r="A71" s="94">
        <f t="shared" si="15"/>
        <v>69</v>
      </c>
      <c r="B71" s="94" t="s">
        <v>280</v>
      </c>
      <c r="C71" s="46" t="s">
        <v>232</v>
      </c>
      <c r="D71" s="115" t="s">
        <v>376</v>
      </c>
      <c r="E71" s="94">
        <v>1211123</v>
      </c>
      <c r="F71" s="94" t="s">
        <v>115</v>
      </c>
      <c r="G71" s="101" t="s">
        <v>496</v>
      </c>
      <c r="H71" s="94" t="s">
        <v>56</v>
      </c>
      <c r="I71" s="127">
        <v>0.34</v>
      </c>
      <c r="J71" s="47" t="s">
        <v>464</v>
      </c>
      <c r="K71" s="43">
        <v>1026564.32</v>
      </c>
      <c r="L71" s="48">
        <v>513282</v>
      </c>
      <c r="M71" s="35">
        <v>513282.31999999995</v>
      </c>
      <c r="N71" s="49">
        <f t="shared" si="14"/>
        <v>0.5</v>
      </c>
      <c r="O71" s="53">
        <v>0</v>
      </c>
      <c r="P71" s="43">
        <v>513282</v>
      </c>
      <c r="Q71" s="43"/>
      <c r="R71" s="43"/>
      <c r="S71" s="114"/>
      <c r="T71" s="114"/>
      <c r="U71" s="114"/>
      <c r="V71" s="114"/>
      <c r="W71" s="114"/>
      <c r="X71" s="114"/>
      <c r="Y71" s="104" t="b">
        <f t="shared" si="10"/>
        <v>1</v>
      </c>
      <c r="Z71" s="118">
        <f t="shared" si="11"/>
        <v>0.5</v>
      </c>
      <c r="AA71" s="119" t="b">
        <f t="shared" si="12"/>
        <v>1</v>
      </c>
      <c r="AB71" s="119" t="b">
        <f t="shared" si="13"/>
        <v>1</v>
      </c>
    </row>
    <row r="72" spans="1:28" ht="33.85" x14ac:dyDescent="0.2">
      <c r="A72" s="94">
        <f t="shared" si="15"/>
        <v>70</v>
      </c>
      <c r="B72" s="94" t="s">
        <v>281</v>
      </c>
      <c r="C72" s="46" t="s">
        <v>232</v>
      </c>
      <c r="D72" s="115" t="s">
        <v>377</v>
      </c>
      <c r="E72" s="94">
        <v>1218072</v>
      </c>
      <c r="F72" s="94" t="s">
        <v>112</v>
      </c>
      <c r="G72" s="101" t="s">
        <v>497</v>
      </c>
      <c r="H72" s="94" t="s">
        <v>56</v>
      </c>
      <c r="I72" s="127">
        <v>0.27500000000000002</v>
      </c>
      <c r="J72" s="47" t="s">
        <v>498</v>
      </c>
      <c r="K72" s="43">
        <v>173563.32</v>
      </c>
      <c r="L72" s="48">
        <v>104137</v>
      </c>
      <c r="M72" s="35">
        <v>69426.320000000007</v>
      </c>
      <c r="N72" s="49">
        <f t="shared" si="14"/>
        <v>0.6</v>
      </c>
      <c r="O72" s="53">
        <v>0</v>
      </c>
      <c r="P72" s="43">
        <v>104137</v>
      </c>
      <c r="Q72" s="43"/>
      <c r="R72" s="43"/>
      <c r="S72" s="114"/>
      <c r="T72" s="114"/>
      <c r="U72" s="114"/>
      <c r="V72" s="114"/>
      <c r="W72" s="114"/>
      <c r="X72" s="114"/>
      <c r="Y72" s="104" t="b">
        <f t="shared" si="10"/>
        <v>1</v>
      </c>
      <c r="Z72" s="118">
        <f t="shared" si="11"/>
        <v>0.6</v>
      </c>
      <c r="AA72" s="119" t="b">
        <f t="shared" si="12"/>
        <v>1</v>
      </c>
      <c r="AB72" s="119" t="b">
        <f t="shared" si="13"/>
        <v>1</v>
      </c>
    </row>
    <row r="73" spans="1:28" ht="33.85" x14ac:dyDescent="0.2">
      <c r="A73" s="94">
        <f t="shared" si="15"/>
        <v>71</v>
      </c>
      <c r="B73" s="94" t="s">
        <v>282</v>
      </c>
      <c r="C73" s="46" t="s">
        <v>232</v>
      </c>
      <c r="D73" s="115" t="s">
        <v>378</v>
      </c>
      <c r="E73" s="94">
        <v>1207102</v>
      </c>
      <c r="F73" s="94" t="s">
        <v>116</v>
      </c>
      <c r="G73" s="101" t="s">
        <v>499</v>
      </c>
      <c r="H73" s="94" t="s">
        <v>56</v>
      </c>
      <c r="I73" s="127">
        <v>7.3999999999999996E-2</v>
      </c>
      <c r="J73" s="47" t="s">
        <v>500</v>
      </c>
      <c r="K73" s="43">
        <v>240386.99</v>
      </c>
      <c r="L73" s="48">
        <v>120193</v>
      </c>
      <c r="M73" s="35">
        <v>120193.98999999999</v>
      </c>
      <c r="N73" s="49">
        <f t="shared" si="14"/>
        <v>0.5</v>
      </c>
      <c r="O73" s="53">
        <v>0</v>
      </c>
      <c r="P73" s="43">
        <v>120193</v>
      </c>
      <c r="Q73" s="43"/>
      <c r="R73" s="43"/>
      <c r="S73" s="114"/>
      <c r="T73" s="114"/>
      <c r="U73" s="114"/>
      <c r="V73" s="114"/>
      <c r="W73" s="114"/>
      <c r="X73" s="114"/>
      <c r="Y73" s="104" t="b">
        <f t="shared" si="10"/>
        <v>1</v>
      </c>
      <c r="Z73" s="118">
        <f t="shared" si="11"/>
        <v>0.5</v>
      </c>
      <c r="AA73" s="119" t="b">
        <f t="shared" si="12"/>
        <v>1</v>
      </c>
      <c r="AB73" s="119" t="b">
        <f t="shared" si="13"/>
        <v>1</v>
      </c>
    </row>
    <row r="74" spans="1:28" ht="98.3" customHeight="1" x14ac:dyDescent="0.2">
      <c r="A74" s="94">
        <f t="shared" si="15"/>
        <v>72</v>
      </c>
      <c r="B74" s="94" t="s">
        <v>283</v>
      </c>
      <c r="C74" s="46" t="s">
        <v>232</v>
      </c>
      <c r="D74" s="115" t="s">
        <v>379</v>
      </c>
      <c r="E74" s="94">
        <v>1202023</v>
      </c>
      <c r="F74" s="94" t="s">
        <v>415</v>
      </c>
      <c r="G74" s="101" t="s">
        <v>501</v>
      </c>
      <c r="H74" s="94" t="s">
        <v>53</v>
      </c>
      <c r="I74" s="127">
        <v>1.0129999999999999</v>
      </c>
      <c r="J74" s="47" t="s">
        <v>464</v>
      </c>
      <c r="K74" s="43">
        <v>3029004.12</v>
      </c>
      <c r="L74" s="48">
        <v>1514502</v>
      </c>
      <c r="M74" s="35">
        <v>1514502.12</v>
      </c>
      <c r="N74" s="49">
        <f t="shared" si="14"/>
        <v>0.5</v>
      </c>
      <c r="O74" s="53">
        <v>0</v>
      </c>
      <c r="P74" s="43">
        <v>1514502</v>
      </c>
      <c r="Q74" s="43"/>
      <c r="R74" s="43"/>
      <c r="S74" s="114"/>
      <c r="T74" s="114"/>
      <c r="U74" s="114"/>
      <c r="V74" s="114"/>
      <c r="W74" s="114"/>
      <c r="X74" s="114"/>
      <c r="Y74" s="104" t="b">
        <f t="shared" si="10"/>
        <v>1</v>
      </c>
      <c r="Z74" s="118">
        <f t="shared" si="11"/>
        <v>0.5</v>
      </c>
      <c r="AA74" s="119" t="b">
        <f t="shared" si="12"/>
        <v>1</v>
      </c>
      <c r="AB74" s="119" t="b">
        <f t="shared" si="13"/>
        <v>1</v>
      </c>
    </row>
    <row r="75" spans="1:28" ht="33.85" x14ac:dyDescent="0.2">
      <c r="A75" s="94">
        <f t="shared" si="15"/>
        <v>73</v>
      </c>
      <c r="B75" s="94" t="s">
        <v>284</v>
      </c>
      <c r="C75" s="46" t="s">
        <v>232</v>
      </c>
      <c r="D75" s="115" t="s">
        <v>351</v>
      </c>
      <c r="E75" s="94">
        <v>1262</v>
      </c>
      <c r="F75" s="94" t="s">
        <v>417</v>
      </c>
      <c r="G75" s="101" t="s">
        <v>502</v>
      </c>
      <c r="H75" s="94" t="s">
        <v>56</v>
      </c>
      <c r="I75" s="127">
        <v>0.54530000000000001</v>
      </c>
      <c r="J75" s="47" t="s">
        <v>225</v>
      </c>
      <c r="K75" s="43">
        <v>3365065.76</v>
      </c>
      <c r="L75" s="48">
        <v>1682532</v>
      </c>
      <c r="M75" s="35">
        <v>1682533.7599999998</v>
      </c>
      <c r="N75" s="49">
        <f t="shared" si="14"/>
        <v>0.5</v>
      </c>
      <c r="O75" s="53">
        <v>0</v>
      </c>
      <c r="P75" s="43">
        <v>1682532</v>
      </c>
      <c r="Q75" s="43"/>
      <c r="R75" s="43"/>
      <c r="S75" s="114"/>
      <c r="T75" s="114"/>
      <c r="U75" s="114"/>
      <c r="V75" s="114"/>
      <c r="W75" s="114"/>
      <c r="X75" s="114"/>
      <c r="Y75" s="104" t="b">
        <f t="shared" si="10"/>
        <v>1</v>
      </c>
      <c r="Z75" s="118">
        <f t="shared" si="11"/>
        <v>0.5</v>
      </c>
      <c r="AA75" s="119" t="b">
        <f t="shared" si="12"/>
        <v>1</v>
      </c>
      <c r="AB75" s="119" t="b">
        <f t="shared" si="13"/>
        <v>1</v>
      </c>
    </row>
    <row r="76" spans="1:28" ht="33.85" x14ac:dyDescent="0.2">
      <c r="A76" s="94">
        <f t="shared" si="15"/>
        <v>74</v>
      </c>
      <c r="B76" s="94" t="s">
        <v>285</v>
      </c>
      <c r="C76" s="46" t="s">
        <v>232</v>
      </c>
      <c r="D76" s="115" t="s">
        <v>380</v>
      </c>
      <c r="E76" s="94">
        <v>1206042</v>
      </c>
      <c r="F76" s="94" t="s">
        <v>119</v>
      </c>
      <c r="G76" s="101" t="s">
        <v>503</v>
      </c>
      <c r="H76" s="94" t="s">
        <v>56</v>
      </c>
      <c r="I76" s="127">
        <v>0.35199999999999998</v>
      </c>
      <c r="J76" s="47" t="s">
        <v>504</v>
      </c>
      <c r="K76" s="43">
        <v>460492.46</v>
      </c>
      <c r="L76" s="48">
        <v>345369</v>
      </c>
      <c r="M76" s="35">
        <v>115123.46000000002</v>
      </c>
      <c r="N76" s="49">
        <v>0.75</v>
      </c>
      <c r="O76" s="53">
        <v>0</v>
      </c>
      <c r="P76" s="43">
        <v>345369</v>
      </c>
      <c r="Q76" s="43"/>
      <c r="R76" s="43"/>
      <c r="S76" s="114"/>
      <c r="T76" s="114"/>
      <c r="U76" s="114"/>
      <c r="V76" s="114"/>
      <c r="W76" s="114"/>
      <c r="X76" s="114"/>
      <c r="Y76" s="104" t="b">
        <f t="shared" si="10"/>
        <v>1</v>
      </c>
      <c r="Z76" s="118">
        <f t="shared" si="11"/>
        <v>0.75</v>
      </c>
      <c r="AA76" s="119" t="b">
        <f t="shared" si="12"/>
        <v>1</v>
      </c>
      <c r="AB76" s="119" t="b">
        <f t="shared" si="13"/>
        <v>1</v>
      </c>
    </row>
    <row r="77" spans="1:28" ht="56.35" x14ac:dyDescent="0.2">
      <c r="A77" s="94">
        <f t="shared" si="15"/>
        <v>75</v>
      </c>
      <c r="B77" s="94" t="s">
        <v>286</v>
      </c>
      <c r="C77" s="46" t="s">
        <v>232</v>
      </c>
      <c r="D77" s="115" t="s">
        <v>381</v>
      </c>
      <c r="E77" s="94">
        <v>1218022</v>
      </c>
      <c r="F77" s="94" t="s">
        <v>112</v>
      </c>
      <c r="G77" s="101" t="s">
        <v>505</v>
      </c>
      <c r="H77" s="94" t="s">
        <v>56</v>
      </c>
      <c r="I77" s="127">
        <v>0.21</v>
      </c>
      <c r="J77" s="47" t="s">
        <v>506</v>
      </c>
      <c r="K77" s="43">
        <v>310722.5</v>
      </c>
      <c r="L77" s="48">
        <v>186433</v>
      </c>
      <c r="M77" s="35">
        <v>124289.5</v>
      </c>
      <c r="N77" s="49">
        <f t="shared" si="14"/>
        <v>0.6</v>
      </c>
      <c r="O77" s="53">
        <v>0</v>
      </c>
      <c r="P77" s="43">
        <v>186433</v>
      </c>
      <c r="Q77" s="43"/>
      <c r="R77" s="43"/>
      <c r="S77" s="114"/>
      <c r="T77" s="114"/>
      <c r="U77" s="114"/>
      <c r="V77" s="114"/>
      <c r="W77" s="114"/>
      <c r="X77" s="114"/>
      <c r="Y77" s="104" t="b">
        <f t="shared" si="10"/>
        <v>1</v>
      </c>
      <c r="Z77" s="118">
        <f t="shared" si="11"/>
        <v>0.6</v>
      </c>
      <c r="AA77" s="119" t="b">
        <f t="shared" si="12"/>
        <v>1</v>
      </c>
      <c r="AB77" s="119" t="b">
        <f t="shared" si="13"/>
        <v>1</v>
      </c>
    </row>
    <row r="78" spans="1:28" ht="56.35" x14ac:dyDescent="0.2">
      <c r="A78" s="94">
        <f t="shared" si="15"/>
        <v>76</v>
      </c>
      <c r="B78" s="94" t="s">
        <v>287</v>
      </c>
      <c r="C78" s="46" t="s">
        <v>232</v>
      </c>
      <c r="D78" s="115" t="s">
        <v>382</v>
      </c>
      <c r="E78" s="94">
        <v>1201092</v>
      </c>
      <c r="F78" s="94" t="s">
        <v>117</v>
      </c>
      <c r="G78" s="101" t="s">
        <v>507</v>
      </c>
      <c r="H78" s="94" t="s">
        <v>74</v>
      </c>
      <c r="I78" s="127">
        <v>1.1519999999999999</v>
      </c>
      <c r="J78" s="47" t="s">
        <v>465</v>
      </c>
      <c r="K78" s="43">
        <v>828159.6</v>
      </c>
      <c r="L78" s="48">
        <v>414079</v>
      </c>
      <c r="M78" s="35">
        <v>414080.6</v>
      </c>
      <c r="N78" s="49">
        <f t="shared" si="14"/>
        <v>0.5</v>
      </c>
      <c r="O78" s="53">
        <v>0</v>
      </c>
      <c r="P78" s="43">
        <v>414079</v>
      </c>
      <c r="Q78" s="43"/>
      <c r="R78" s="43"/>
      <c r="S78" s="114"/>
      <c r="T78" s="114"/>
      <c r="U78" s="114"/>
      <c r="V78" s="114"/>
      <c r="W78" s="114"/>
      <c r="X78" s="114"/>
      <c r="Y78" s="104" t="b">
        <f t="shared" si="10"/>
        <v>1</v>
      </c>
      <c r="Z78" s="118">
        <f t="shared" si="11"/>
        <v>0.5</v>
      </c>
      <c r="AA78" s="119" t="b">
        <f t="shared" si="12"/>
        <v>1</v>
      </c>
      <c r="AB78" s="119" t="b">
        <f t="shared" si="13"/>
        <v>1</v>
      </c>
    </row>
    <row r="79" spans="1:28" ht="66.7" customHeight="1" x14ac:dyDescent="0.2">
      <c r="A79" s="94">
        <f t="shared" si="15"/>
        <v>77</v>
      </c>
      <c r="B79" s="94" t="s">
        <v>288</v>
      </c>
      <c r="C79" s="46" t="s">
        <v>232</v>
      </c>
      <c r="D79" s="115" t="s">
        <v>383</v>
      </c>
      <c r="E79" s="94">
        <v>1210102</v>
      </c>
      <c r="F79" s="94" t="s">
        <v>417</v>
      </c>
      <c r="G79" s="101" t="s">
        <v>508</v>
      </c>
      <c r="H79" s="94" t="s">
        <v>74</v>
      </c>
      <c r="I79" s="127">
        <v>0.91800000000000004</v>
      </c>
      <c r="J79" s="47" t="s">
        <v>506</v>
      </c>
      <c r="K79" s="43">
        <v>742880.23</v>
      </c>
      <c r="L79" s="48">
        <v>594304</v>
      </c>
      <c r="M79" s="35">
        <v>148576.22999999998</v>
      </c>
      <c r="N79" s="49">
        <f t="shared" si="14"/>
        <v>0.8</v>
      </c>
      <c r="O79" s="53">
        <v>0</v>
      </c>
      <c r="P79" s="43">
        <v>594304</v>
      </c>
      <c r="Q79" s="43"/>
      <c r="R79" s="43"/>
      <c r="S79" s="114"/>
      <c r="T79" s="114"/>
      <c r="U79" s="114"/>
      <c r="V79" s="114"/>
      <c r="W79" s="114"/>
      <c r="X79" s="114"/>
      <c r="Y79" s="104" t="b">
        <f t="shared" si="10"/>
        <v>1</v>
      </c>
      <c r="Z79" s="118">
        <f t="shared" si="11"/>
        <v>0.8</v>
      </c>
      <c r="AA79" s="119" t="b">
        <f t="shared" si="12"/>
        <v>1</v>
      </c>
      <c r="AB79" s="119" t="b">
        <f t="shared" si="13"/>
        <v>1</v>
      </c>
    </row>
    <row r="80" spans="1:28" ht="33.85" x14ac:dyDescent="0.2">
      <c r="A80" s="94">
        <f t="shared" si="15"/>
        <v>78</v>
      </c>
      <c r="B80" s="94" t="s">
        <v>289</v>
      </c>
      <c r="C80" s="46" t="s">
        <v>232</v>
      </c>
      <c r="D80" s="115" t="s">
        <v>384</v>
      </c>
      <c r="E80" s="94">
        <v>1206132</v>
      </c>
      <c r="F80" s="94" t="s">
        <v>119</v>
      </c>
      <c r="G80" s="101" t="s">
        <v>509</v>
      </c>
      <c r="H80" s="94" t="s">
        <v>74</v>
      </c>
      <c r="I80" s="127">
        <v>0.73599999999999999</v>
      </c>
      <c r="J80" s="47" t="s">
        <v>225</v>
      </c>
      <c r="K80" s="43">
        <v>679508.05</v>
      </c>
      <c r="L80" s="48">
        <v>339754</v>
      </c>
      <c r="M80" s="35">
        <v>339754.05000000005</v>
      </c>
      <c r="N80" s="49">
        <f t="shared" si="14"/>
        <v>0.5</v>
      </c>
      <c r="O80" s="53">
        <v>0</v>
      </c>
      <c r="P80" s="43">
        <v>339754</v>
      </c>
      <c r="Q80" s="43"/>
      <c r="R80" s="43"/>
      <c r="S80" s="114"/>
      <c r="T80" s="114"/>
      <c r="U80" s="114"/>
      <c r="V80" s="114"/>
      <c r="W80" s="114"/>
      <c r="X80" s="114"/>
      <c r="Y80" s="104" t="b">
        <f t="shared" si="10"/>
        <v>1</v>
      </c>
      <c r="Z80" s="118">
        <f t="shared" si="11"/>
        <v>0.5</v>
      </c>
      <c r="AA80" s="119" t="b">
        <f t="shared" si="12"/>
        <v>1</v>
      </c>
      <c r="AB80" s="119" t="b">
        <f t="shared" si="13"/>
        <v>1</v>
      </c>
    </row>
    <row r="81" spans="1:28" ht="33.85" x14ac:dyDescent="0.2">
      <c r="A81" s="94">
        <f t="shared" si="15"/>
        <v>79</v>
      </c>
      <c r="B81" s="94" t="s">
        <v>290</v>
      </c>
      <c r="C81" s="46" t="s">
        <v>232</v>
      </c>
      <c r="D81" s="115" t="s">
        <v>380</v>
      </c>
      <c r="E81" s="94">
        <v>1206042</v>
      </c>
      <c r="F81" s="94" t="s">
        <v>422</v>
      </c>
      <c r="G81" s="101" t="s">
        <v>510</v>
      </c>
      <c r="H81" s="94" t="s">
        <v>74</v>
      </c>
      <c r="I81" s="127">
        <v>0.71199999999999997</v>
      </c>
      <c r="J81" s="47" t="s">
        <v>504</v>
      </c>
      <c r="K81" s="43">
        <v>479393.08</v>
      </c>
      <c r="L81" s="48">
        <v>359544</v>
      </c>
      <c r="M81" s="35">
        <v>119849.08000000002</v>
      </c>
      <c r="N81" s="49">
        <v>0.75</v>
      </c>
      <c r="O81" s="53">
        <v>0</v>
      </c>
      <c r="P81" s="43">
        <v>359544</v>
      </c>
      <c r="Q81" s="43"/>
      <c r="R81" s="43"/>
      <c r="S81" s="114"/>
      <c r="T81" s="114"/>
      <c r="U81" s="114"/>
      <c r="V81" s="114"/>
      <c r="W81" s="114"/>
      <c r="X81" s="114"/>
      <c r="Y81" s="104" t="b">
        <f t="shared" si="10"/>
        <v>1</v>
      </c>
      <c r="Z81" s="118">
        <f t="shared" si="11"/>
        <v>0.75</v>
      </c>
      <c r="AA81" s="119" t="b">
        <f t="shared" si="12"/>
        <v>1</v>
      </c>
      <c r="AB81" s="119" t="b">
        <f t="shared" si="13"/>
        <v>1</v>
      </c>
    </row>
    <row r="82" spans="1:28" ht="33.85" x14ac:dyDescent="0.2">
      <c r="A82" s="94">
        <f t="shared" si="15"/>
        <v>80</v>
      </c>
      <c r="B82" s="94" t="s">
        <v>291</v>
      </c>
      <c r="C82" s="46" t="s">
        <v>232</v>
      </c>
      <c r="D82" s="115" t="s">
        <v>385</v>
      </c>
      <c r="E82" s="94">
        <v>1207011</v>
      </c>
      <c r="F82" s="94" t="s">
        <v>116</v>
      </c>
      <c r="G82" s="101" t="s">
        <v>511</v>
      </c>
      <c r="H82" s="94" t="s">
        <v>53</v>
      </c>
      <c r="I82" s="127">
        <v>9.0999999999999998E-2</v>
      </c>
      <c r="J82" s="47" t="s">
        <v>512</v>
      </c>
      <c r="K82" s="43">
        <v>438576.87</v>
      </c>
      <c r="L82" s="48">
        <v>219288</v>
      </c>
      <c r="M82" s="35">
        <v>219288.87</v>
      </c>
      <c r="N82" s="49">
        <f t="shared" si="14"/>
        <v>0.5</v>
      </c>
      <c r="O82" s="53">
        <v>0</v>
      </c>
      <c r="P82" s="43">
        <v>219288</v>
      </c>
      <c r="Q82" s="43"/>
      <c r="R82" s="43"/>
      <c r="S82" s="114"/>
      <c r="T82" s="114"/>
      <c r="U82" s="114"/>
      <c r="V82" s="114"/>
      <c r="W82" s="114"/>
      <c r="X82" s="114"/>
      <c r="Y82" s="104" t="b">
        <f t="shared" si="10"/>
        <v>1</v>
      </c>
      <c r="Z82" s="118">
        <f t="shared" si="11"/>
        <v>0.5</v>
      </c>
      <c r="AA82" s="119" t="b">
        <f t="shared" si="12"/>
        <v>1</v>
      </c>
      <c r="AB82" s="119" t="b">
        <f t="shared" si="13"/>
        <v>1</v>
      </c>
    </row>
    <row r="83" spans="1:28" ht="33.85" x14ac:dyDescent="0.2">
      <c r="A83" s="94">
        <f t="shared" si="15"/>
        <v>81</v>
      </c>
      <c r="B83" s="94" t="s">
        <v>292</v>
      </c>
      <c r="C83" s="46" t="s">
        <v>232</v>
      </c>
      <c r="D83" s="115" t="s">
        <v>377</v>
      </c>
      <c r="E83" s="94">
        <v>1218072</v>
      </c>
      <c r="F83" s="94" t="s">
        <v>112</v>
      </c>
      <c r="G83" s="101" t="s">
        <v>513</v>
      </c>
      <c r="H83" s="94" t="s">
        <v>56</v>
      </c>
      <c r="I83" s="127">
        <v>0.55000000000000004</v>
      </c>
      <c r="J83" s="47" t="s">
        <v>498</v>
      </c>
      <c r="K83" s="43">
        <v>423777.51</v>
      </c>
      <c r="L83" s="48">
        <v>254266</v>
      </c>
      <c r="M83" s="35">
        <v>169511.51</v>
      </c>
      <c r="N83" s="49">
        <f t="shared" si="14"/>
        <v>0.6</v>
      </c>
      <c r="O83" s="53">
        <v>0</v>
      </c>
      <c r="P83" s="43">
        <v>254266</v>
      </c>
      <c r="Q83" s="43"/>
      <c r="R83" s="43"/>
      <c r="S83" s="114"/>
      <c r="T83" s="114"/>
      <c r="U83" s="114"/>
      <c r="V83" s="114"/>
      <c r="W83" s="114"/>
      <c r="X83" s="114"/>
      <c r="Y83" s="104" t="b">
        <f t="shared" si="10"/>
        <v>1</v>
      </c>
      <c r="Z83" s="118">
        <f t="shared" si="11"/>
        <v>0.6</v>
      </c>
      <c r="AA83" s="119" t="b">
        <f t="shared" si="12"/>
        <v>1</v>
      </c>
      <c r="AB83" s="119" t="b">
        <f t="shared" si="13"/>
        <v>1</v>
      </c>
    </row>
    <row r="84" spans="1:28" ht="59.95" customHeight="1" x14ac:dyDescent="0.2">
      <c r="A84" s="94">
        <f t="shared" si="15"/>
        <v>82</v>
      </c>
      <c r="B84" s="94" t="s">
        <v>293</v>
      </c>
      <c r="C84" s="46" t="s">
        <v>232</v>
      </c>
      <c r="D84" s="115" t="s">
        <v>386</v>
      </c>
      <c r="E84" s="94">
        <v>1204023</v>
      </c>
      <c r="F84" s="94" t="s">
        <v>423</v>
      </c>
      <c r="G84" s="101" t="s">
        <v>514</v>
      </c>
      <c r="H84" s="94" t="s">
        <v>56</v>
      </c>
      <c r="I84" s="127">
        <v>0.376</v>
      </c>
      <c r="J84" s="47" t="s">
        <v>515</v>
      </c>
      <c r="K84" s="43">
        <v>1329681.74</v>
      </c>
      <c r="L84" s="48">
        <v>930777</v>
      </c>
      <c r="M84" s="35">
        <v>398904.74</v>
      </c>
      <c r="N84" s="49">
        <f t="shared" si="14"/>
        <v>0.7</v>
      </c>
      <c r="O84" s="53">
        <v>0</v>
      </c>
      <c r="P84" s="43">
        <v>930777</v>
      </c>
      <c r="Q84" s="43"/>
      <c r="R84" s="43"/>
      <c r="S84" s="114"/>
      <c r="T84" s="114"/>
      <c r="U84" s="114"/>
      <c r="V84" s="114"/>
      <c r="W84" s="114"/>
      <c r="X84" s="114"/>
      <c r="Y84" s="104" t="b">
        <f t="shared" si="10"/>
        <v>1</v>
      </c>
      <c r="Z84" s="118">
        <f t="shared" si="11"/>
        <v>0.7</v>
      </c>
      <c r="AA84" s="119" t="b">
        <f t="shared" si="12"/>
        <v>1</v>
      </c>
      <c r="AB84" s="119" t="b">
        <f t="shared" si="13"/>
        <v>1</v>
      </c>
    </row>
    <row r="85" spans="1:28" ht="33.85" x14ac:dyDescent="0.2">
      <c r="A85" s="94">
        <f t="shared" si="15"/>
        <v>83</v>
      </c>
      <c r="B85" s="94" t="s">
        <v>294</v>
      </c>
      <c r="C85" s="46" t="s">
        <v>232</v>
      </c>
      <c r="D85" s="115" t="s">
        <v>387</v>
      </c>
      <c r="E85" s="94">
        <v>1211042</v>
      </c>
      <c r="F85" s="94" t="s">
        <v>115</v>
      </c>
      <c r="G85" s="101" t="s">
        <v>516</v>
      </c>
      <c r="H85" s="94" t="s">
        <v>56</v>
      </c>
      <c r="I85" s="127">
        <v>0.32200000000000001</v>
      </c>
      <c r="J85" s="47" t="s">
        <v>512</v>
      </c>
      <c r="K85" s="43">
        <v>514021</v>
      </c>
      <c r="L85" s="48">
        <v>257010</v>
      </c>
      <c r="M85" s="35">
        <v>257011</v>
      </c>
      <c r="N85" s="49">
        <f t="shared" si="14"/>
        <v>0.5</v>
      </c>
      <c r="O85" s="53">
        <v>0</v>
      </c>
      <c r="P85" s="43">
        <v>257010</v>
      </c>
      <c r="Q85" s="43"/>
      <c r="R85" s="43"/>
      <c r="S85" s="114"/>
      <c r="T85" s="114"/>
      <c r="U85" s="114"/>
      <c r="V85" s="114"/>
      <c r="W85" s="114"/>
      <c r="X85" s="114"/>
      <c r="Y85" s="104" t="b">
        <f t="shared" si="10"/>
        <v>1</v>
      </c>
      <c r="Z85" s="118">
        <f t="shared" si="11"/>
        <v>0.5</v>
      </c>
      <c r="AA85" s="119" t="b">
        <f t="shared" si="12"/>
        <v>1</v>
      </c>
      <c r="AB85" s="119" t="b">
        <f t="shared" si="13"/>
        <v>1</v>
      </c>
    </row>
    <row r="86" spans="1:28" ht="33.85" x14ac:dyDescent="0.2">
      <c r="A86" s="94">
        <f t="shared" si="15"/>
        <v>84</v>
      </c>
      <c r="B86" s="94" t="s">
        <v>295</v>
      </c>
      <c r="C86" s="46" t="s">
        <v>232</v>
      </c>
      <c r="D86" s="115" t="s">
        <v>388</v>
      </c>
      <c r="E86" s="94">
        <v>1219053</v>
      </c>
      <c r="F86" s="94" t="s">
        <v>416</v>
      </c>
      <c r="G86" s="101" t="s">
        <v>517</v>
      </c>
      <c r="H86" s="94" t="s">
        <v>56</v>
      </c>
      <c r="I86" s="127">
        <v>0.317</v>
      </c>
      <c r="J86" s="47" t="s">
        <v>229</v>
      </c>
      <c r="K86" s="43">
        <v>2152276.7999999998</v>
      </c>
      <c r="L86" s="48">
        <v>1076138</v>
      </c>
      <c r="M86" s="35">
        <v>1076138.7999999998</v>
      </c>
      <c r="N86" s="49">
        <f t="shared" si="14"/>
        <v>0.5</v>
      </c>
      <c r="O86" s="53">
        <v>0</v>
      </c>
      <c r="P86" s="43">
        <v>1076138</v>
      </c>
      <c r="Q86" s="43"/>
      <c r="R86" s="43"/>
      <c r="S86" s="114"/>
      <c r="T86" s="114"/>
      <c r="U86" s="114"/>
      <c r="V86" s="114"/>
      <c r="W86" s="114"/>
      <c r="X86" s="114"/>
      <c r="Y86" s="104" t="b">
        <f t="shared" si="10"/>
        <v>1</v>
      </c>
      <c r="Z86" s="118">
        <f t="shared" si="11"/>
        <v>0.5</v>
      </c>
      <c r="AA86" s="119" t="b">
        <f t="shared" si="12"/>
        <v>1</v>
      </c>
      <c r="AB86" s="119" t="b">
        <f t="shared" si="13"/>
        <v>1</v>
      </c>
    </row>
    <row r="87" spans="1:28" ht="33.85" x14ac:dyDescent="0.2">
      <c r="A87" s="94">
        <f t="shared" si="15"/>
        <v>85</v>
      </c>
      <c r="B87" s="94" t="s">
        <v>296</v>
      </c>
      <c r="C87" s="46" t="s">
        <v>232</v>
      </c>
      <c r="D87" s="115" t="s">
        <v>387</v>
      </c>
      <c r="E87" s="94">
        <v>1211042</v>
      </c>
      <c r="F87" s="94" t="s">
        <v>115</v>
      </c>
      <c r="G87" s="101" t="s">
        <v>518</v>
      </c>
      <c r="H87" s="94" t="s">
        <v>56</v>
      </c>
      <c r="I87" s="127">
        <v>0.192</v>
      </c>
      <c r="J87" s="47" t="s">
        <v>512</v>
      </c>
      <c r="K87" s="43">
        <v>307289</v>
      </c>
      <c r="L87" s="48">
        <v>153644</v>
      </c>
      <c r="M87" s="35">
        <v>153645</v>
      </c>
      <c r="N87" s="49">
        <f t="shared" si="14"/>
        <v>0.5</v>
      </c>
      <c r="O87" s="53">
        <v>0</v>
      </c>
      <c r="P87" s="43">
        <v>153644</v>
      </c>
      <c r="Q87" s="43"/>
      <c r="R87" s="43"/>
      <c r="S87" s="114"/>
      <c r="T87" s="114"/>
      <c r="U87" s="114"/>
      <c r="V87" s="114"/>
      <c r="W87" s="114"/>
      <c r="X87" s="114"/>
      <c r="Y87" s="104" t="b">
        <f t="shared" si="10"/>
        <v>1</v>
      </c>
      <c r="Z87" s="118">
        <f t="shared" si="11"/>
        <v>0.5</v>
      </c>
      <c r="AA87" s="119" t="b">
        <f t="shared" si="12"/>
        <v>1</v>
      </c>
      <c r="AB87" s="119" t="b">
        <f t="shared" si="13"/>
        <v>1</v>
      </c>
    </row>
    <row r="88" spans="1:28" ht="33.85" x14ac:dyDescent="0.2">
      <c r="A88" s="94">
        <f t="shared" si="15"/>
        <v>86</v>
      </c>
      <c r="B88" s="94" t="s">
        <v>297</v>
      </c>
      <c r="C88" s="46" t="s">
        <v>232</v>
      </c>
      <c r="D88" s="115" t="s">
        <v>389</v>
      </c>
      <c r="E88" s="94">
        <v>1215063</v>
      </c>
      <c r="F88" s="94" t="s">
        <v>421</v>
      </c>
      <c r="G88" s="101" t="s">
        <v>519</v>
      </c>
      <c r="H88" s="94" t="s">
        <v>56</v>
      </c>
      <c r="I88" s="127">
        <v>0.16500000000000001</v>
      </c>
      <c r="J88" s="47" t="s">
        <v>224</v>
      </c>
      <c r="K88" s="43">
        <v>646905.73</v>
      </c>
      <c r="L88" s="48">
        <v>452834</v>
      </c>
      <c r="M88" s="35">
        <v>194071.72999999998</v>
      </c>
      <c r="N88" s="49">
        <f t="shared" si="14"/>
        <v>0.7</v>
      </c>
      <c r="O88" s="53">
        <v>0</v>
      </c>
      <c r="P88" s="43">
        <v>452834</v>
      </c>
      <c r="Q88" s="43"/>
      <c r="R88" s="43"/>
      <c r="S88" s="114"/>
      <c r="T88" s="114"/>
      <c r="U88" s="114"/>
      <c r="V88" s="114"/>
      <c r="W88" s="114"/>
      <c r="X88" s="114"/>
      <c r="Y88" s="104" t="b">
        <f t="shared" si="10"/>
        <v>1</v>
      </c>
      <c r="Z88" s="118">
        <f t="shared" si="11"/>
        <v>0.7</v>
      </c>
      <c r="AA88" s="119" t="b">
        <f t="shared" si="12"/>
        <v>1</v>
      </c>
      <c r="AB88" s="119" t="b">
        <f t="shared" si="13"/>
        <v>1</v>
      </c>
    </row>
    <row r="89" spans="1:28" ht="33.85" x14ac:dyDescent="0.2">
      <c r="A89" s="94">
        <f t="shared" si="15"/>
        <v>87</v>
      </c>
      <c r="B89" s="94" t="s">
        <v>298</v>
      </c>
      <c r="C89" s="46" t="s">
        <v>232</v>
      </c>
      <c r="D89" s="115" t="s">
        <v>101</v>
      </c>
      <c r="E89" s="94">
        <v>1216092</v>
      </c>
      <c r="F89" s="94" t="s">
        <v>111</v>
      </c>
      <c r="G89" s="101" t="s">
        <v>520</v>
      </c>
      <c r="H89" s="94" t="s">
        <v>56</v>
      </c>
      <c r="I89" s="127">
        <v>0.14599999999999999</v>
      </c>
      <c r="J89" s="47" t="s">
        <v>521</v>
      </c>
      <c r="K89" s="43">
        <v>446681.58</v>
      </c>
      <c r="L89" s="48">
        <v>268008</v>
      </c>
      <c r="M89" s="35">
        <v>178673.58000000002</v>
      </c>
      <c r="N89" s="49">
        <f t="shared" si="14"/>
        <v>0.6</v>
      </c>
      <c r="O89" s="53">
        <v>0</v>
      </c>
      <c r="P89" s="43">
        <v>268008</v>
      </c>
      <c r="Q89" s="43"/>
      <c r="R89" s="43"/>
      <c r="S89" s="114"/>
      <c r="T89" s="114"/>
      <c r="U89" s="114"/>
      <c r="V89" s="114"/>
      <c r="W89" s="114"/>
      <c r="X89" s="114"/>
      <c r="Y89" s="104" t="b">
        <f t="shared" si="10"/>
        <v>1</v>
      </c>
      <c r="Z89" s="118">
        <f t="shared" si="11"/>
        <v>0.6</v>
      </c>
      <c r="AA89" s="119" t="b">
        <f t="shared" si="12"/>
        <v>1</v>
      </c>
      <c r="AB89" s="119" t="b">
        <f t="shared" si="13"/>
        <v>1</v>
      </c>
    </row>
    <row r="90" spans="1:28" ht="71.25" customHeight="1" x14ac:dyDescent="0.2">
      <c r="A90" s="94">
        <f t="shared" si="15"/>
        <v>88</v>
      </c>
      <c r="B90" s="94" t="s">
        <v>299</v>
      </c>
      <c r="C90" s="46" t="s">
        <v>232</v>
      </c>
      <c r="D90" s="115" t="s">
        <v>95</v>
      </c>
      <c r="E90" s="94">
        <v>1218093</v>
      </c>
      <c r="F90" s="94" t="s">
        <v>112</v>
      </c>
      <c r="G90" s="101" t="s">
        <v>522</v>
      </c>
      <c r="H90" s="94" t="s">
        <v>74</v>
      </c>
      <c r="I90" s="127">
        <v>1.48</v>
      </c>
      <c r="J90" s="47" t="s">
        <v>223</v>
      </c>
      <c r="K90" s="43">
        <v>1398188.31</v>
      </c>
      <c r="L90" s="48">
        <v>699094</v>
      </c>
      <c r="M90" s="35">
        <v>699094.31</v>
      </c>
      <c r="N90" s="49">
        <f t="shared" si="14"/>
        <v>0.5</v>
      </c>
      <c r="O90" s="53">
        <v>0</v>
      </c>
      <c r="P90" s="43">
        <v>699094</v>
      </c>
      <c r="Q90" s="43"/>
      <c r="R90" s="43"/>
      <c r="S90" s="114"/>
      <c r="T90" s="114"/>
      <c r="U90" s="114"/>
      <c r="V90" s="114"/>
      <c r="W90" s="114"/>
      <c r="X90" s="114"/>
      <c r="Y90" s="104" t="b">
        <f t="shared" si="10"/>
        <v>1</v>
      </c>
      <c r="Z90" s="118">
        <f t="shared" si="11"/>
        <v>0.5</v>
      </c>
      <c r="AA90" s="119" t="b">
        <f t="shared" si="12"/>
        <v>1</v>
      </c>
      <c r="AB90" s="119" t="b">
        <f t="shared" si="13"/>
        <v>1</v>
      </c>
    </row>
    <row r="91" spans="1:28" ht="22.55" x14ac:dyDescent="0.2">
      <c r="A91" s="94">
        <f t="shared" si="15"/>
        <v>89</v>
      </c>
      <c r="B91" s="94" t="s">
        <v>300</v>
      </c>
      <c r="C91" s="46" t="s">
        <v>232</v>
      </c>
      <c r="D91" s="115" t="s">
        <v>384</v>
      </c>
      <c r="E91" s="94">
        <v>1206132</v>
      </c>
      <c r="F91" s="94" t="s">
        <v>119</v>
      </c>
      <c r="G91" s="101" t="s">
        <v>523</v>
      </c>
      <c r="H91" s="94" t="s">
        <v>74</v>
      </c>
      <c r="I91" s="127">
        <v>0.6714</v>
      </c>
      <c r="J91" s="47" t="s">
        <v>225</v>
      </c>
      <c r="K91" s="43">
        <v>222739.56</v>
      </c>
      <c r="L91" s="48">
        <v>111369</v>
      </c>
      <c r="M91" s="35">
        <v>111370.56</v>
      </c>
      <c r="N91" s="49">
        <f t="shared" si="14"/>
        <v>0.5</v>
      </c>
      <c r="O91" s="53">
        <v>0</v>
      </c>
      <c r="P91" s="43">
        <v>111369</v>
      </c>
      <c r="Q91" s="43"/>
      <c r="R91" s="43"/>
      <c r="S91" s="114"/>
      <c r="T91" s="114"/>
      <c r="U91" s="114"/>
      <c r="V91" s="114"/>
      <c r="W91" s="114"/>
      <c r="X91" s="114"/>
      <c r="Y91" s="104" t="b">
        <f t="shared" si="10"/>
        <v>1</v>
      </c>
      <c r="Z91" s="118">
        <f t="shared" si="11"/>
        <v>0.5</v>
      </c>
      <c r="AA91" s="119" t="b">
        <f t="shared" si="12"/>
        <v>1</v>
      </c>
      <c r="AB91" s="119" t="b">
        <f t="shared" si="13"/>
        <v>1</v>
      </c>
    </row>
    <row r="92" spans="1:28" ht="33.85" x14ac:dyDescent="0.2">
      <c r="A92" s="92">
        <f t="shared" si="15"/>
        <v>90</v>
      </c>
      <c r="B92" s="92" t="s">
        <v>301</v>
      </c>
      <c r="C92" s="39" t="s">
        <v>231</v>
      </c>
      <c r="D92" s="113" t="s">
        <v>390</v>
      </c>
      <c r="E92" s="92">
        <v>1209022</v>
      </c>
      <c r="F92" s="92" t="s">
        <v>419</v>
      </c>
      <c r="G92" s="99" t="s">
        <v>524</v>
      </c>
      <c r="H92" s="92" t="s">
        <v>74</v>
      </c>
      <c r="I92" s="127">
        <v>0.53500000000000003</v>
      </c>
      <c r="J92" s="40" t="s">
        <v>525</v>
      </c>
      <c r="K92" s="41">
        <v>861099.7</v>
      </c>
      <c r="L92" s="42">
        <v>602769</v>
      </c>
      <c r="M92" s="36">
        <v>258330.69999999995</v>
      </c>
      <c r="N92" s="38">
        <f t="shared" si="14"/>
        <v>0.7</v>
      </c>
      <c r="O92" s="55">
        <v>0</v>
      </c>
      <c r="P92" s="41">
        <v>382944</v>
      </c>
      <c r="Q92" s="41">
        <v>219825</v>
      </c>
      <c r="R92" s="43"/>
      <c r="S92" s="114"/>
      <c r="T92" s="114"/>
      <c r="U92" s="114"/>
      <c r="V92" s="114"/>
      <c r="W92" s="114"/>
      <c r="X92" s="114"/>
      <c r="Y92" s="104" t="b">
        <f t="shared" si="10"/>
        <v>1</v>
      </c>
      <c r="Z92" s="118">
        <f t="shared" si="11"/>
        <v>0.7</v>
      </c>
      <c r="AA92" s="119" t="b">
        <f t="shared" si="12"/>
        <v>1</v>
      </c>
      <c r="AB92" s="119" t="b">
        <f t="shared" si="13"/>
        <v>1</v>
      </c>
    </row>
    <row r="93" spans="1:28" ht="33.85" x14ac:dyDescent="0.2">
      <c r="A93" s="94">
        <f t="shared" si="15"/>
        <v>91</v>
      </c>
      <c r="B93" s="94" t="s">
        <v>302</v>
      </c>
      <c r="C93" s="46" t="s">
        <v>232</v>
      </c>
      <c r="D93" s="115" t="s">
        <v>391</v>
      </c>
      <c r="E93" s="94">
        <v>1211112</v>
      </c>
      <c r="F93" s="94" t="s">
        <v>115</v>
      </c>
      <c r="G93" s="101" t="s">
        <v>526</v>
      </c>
      <c r="H93" s="94" t="s">
        <v>74</v>
      </c>
      <c r="I93" s="127">
        <v>0.35</v>
      </c>
      <c r="J93" s="47" t="s">
        <v>512</v>
      </c>
      <c r="K93" s="43">
        <v>245205.15</v>
      </c>
      <c r="L93" s="48">
        <v>171643</v>
      </c>
      <c r="M93" s="35">
        <v>73562.149999999994</v>
      </c>
      <c r="N93" s="49">
        <f t="shared" si="14"/>
        <v>0.7</v>
      </c>
      <c r="O93" s="53">
        <v>0</v>
      </c>
      <c r="P93" s="43">
        <v>171643</v>
      </c>
      <c r="Q93" s="43"/>
      <c r="R93" s="43"/>
      <c r="S93" s="114"/>
      <c r="T93" s="114"/>
      <c r="U93" s="114"/>
      <c r="V93" s="114"/>
      <c r="W93" s="114"/>
      <c r="X93" s="114"/>
      <c r="Y93" s="104" t="b">
        <f t="shared" si="10"/>
        <v>1</v>
      </c>
      <c r="Z93" s="118">
        <f t="shared" si="11"/>
        <v>0.7</v>
      </c>
      <c r="AA93" s="119" t="b">
        <f t="shared" si="12"/>
        <v>1</v>
      </c>
      <c r="AB93" s="119" t="b">
        <f t="shared" si="13"/>
        <v>1</v>
      </c>
    </row>
    <row r="94" spans="1:28" ht="33.85" x14ac:dyDescent="0.2">
      <c r="A94" s="94">
        <f t="shared" si="15"/>
        <v>92</v>
      </c>
      <c r="B94" s="94" t="s">
        <v>303</v>
      </c>
      <c r="C94" s="46" t="s">
        <v>232</v>
      </c>
      <c r="D94" s="115" t="s">
        <v>392</v>
      </c>
      <c r="E94" s="94">
        <v>1201022</v>
      </c>
      <c r="F94" s="94" t="s">
        <v>117</v>
      </c>
      <c r="G94" s="101" t="s">
        <v>527</v>
      </c>
      <c r="H94" s="94" t="s">
        <v>74</v>
      </c>
      <c r="I94" s="127">
        <v>0.33800000000000002</v>
      </c>
      <c r="J94" s="47" t="s">
        <v>515</v>
      </c>
      <c r="K94" s="43">
        <v>505324.9</v>
      </c>
      <c r="L94" s="48">
        <v>303194</v>
      </c>
      <c r="M94" s="35">
        <v>202130.90000000002</v>
      </c>
      <c r="N94" s="49">
        <f t="shared" si="14"/>
        <v>0.6</v>
      </c>
      <c r="O94" s="53">
        <v>0</v>
      </c>
      <c r="P94" s="43">
        <v>303194</v>
      </c>
      <c r="Q94" s="43"/>
      <c r="R94" s="43"/>
      <c r="S94" s="114"/>
      <c r="T94" s="114"/>
      <c r="U94" s="114"/>
      <c r="V94" s="114"/>
      <c r="W94" s="114"/>
      <c r="X94" s="114"/>
      <c r="Y94" s="104" t="b">
        <f t="shared" si="10"/>
        <v>1</v>
      </c>
      <c r="Z94" s="118">
        <f t="shared" si="11"/>
        <v>0.6</v>
      </c>
      <c r="AA94" s="119" t="b">
        <f t="shared" si="12"/>
        <v>1</v>
      </c>
      <c r="AB94" s="119" t="b">
        <f t="shared" si="13"/>
        <v>1</v>
      </c>
    </row>
    <row r="95" spans="1:28" ht="33.85" x14ac:dyDescent="0.2">
      <c r="A95" s="94">
        <f t="shared" si="15"/>
        <v>93</v>
      </c>
      <c r="B95" s="94" t="s">
        <v>304</v>
      </c>
      <c r="C95" s="46" t="s">
        <v>232</v>
      </c>
      <c r="D95" s="115" t="s">
        <v>393</v>
      </c>
      <c r="E95" s="94">
        <v>1210113</v>
      </c>
      <c r="F95" s="94" t="s">
        <v>417</v>
      </c>
      <c r="G95" s="101" t="s">
        <v>528</v>
      </c>
      <c r="H95" s="94" t="s">
        <v>74</v>
      </c>
      <c r="I95" s="127">
        <v>0.25</v>
      </c>
      <c r="J95" s="47" t="s">
        <v>229</v>
      </c>
      <c r="K95" s="43">
        <v>350099.88</v>
      </c>
      <c r="L95" s="48">
        <v>175049</v>
      </c>
      <c r="M95" s="35">
        <v>175050.88</v>
      </c>
      <c r="N95" s="49">
        <f t="shared" si="14"/>
        <v>0.5</v>
      </c>
      <c r="O95" s="53">
        <v>0</v>
      </c>
      <c r="P95" s="43">
        <v>175049</v>
      </c>
      <c r="Q95" s="43"/>
      <c r="R95" s="43"/>
      <c r="S95" s="114"/>
      <c r="T95" s="114"/>
      <c r="U95" s="114"/>
      <c r="V95" s="114"/>
      <c r="W95" s="114"/>
      <c r="X95" s="114"/>
      <c r="Y95" s="104" t="b">
        <f t="shared" si="10"/>
        <v>1</v>
      </c>
      <c r="Z95" s="118">
        <f t="shared" si="11"/>
        <v>0.5</v>
      </c>
      <c r="AA95" s="119" t="b">
        <f t="shared" si="12"/>
        <v>1</v>
      </c>
      <c r="AB95" s="119" t="b">
        <f t="shared" si="13"/>
        <v>1</v>
      </c>
    </row>
    <row r="96" spans="1:28" ht="105.85" customHeight="1" x14ac:dyDescent="0.2">
      <c r="A96" s="94">
        <f t="shared" si="15"/>
        <v>94</v>
      </c>
      <c r="B96" s="94" t="s">
        <v>305</v>
      </c>
      <c r="C96" s="46" t="s">
        <v>232</v>
      </c>
      <c r="D96" s="115" t="s">
        <v>366</v>
      </c>
      <c r="E96" s="94">
        <v>1207042</v>
      </c>
      <c r="F96" s="94" t="s">
        <v>116</v>
      </c>
      <c r="G96" s="101" t="s">
        <v>529</v>
      </c>
      <c r="H96" s="94" t="s">
        <v>53</v>
      </c>
      <c r="I96" s="127">
        <v>1.421</v>
      </c>
      <c r="J96" s="47" t="s">
        <v>475</v>
      </c>
      <c r="K96" s="43">
        <v>697215.41</v>
      </c>
      <c r="L96" s="48">
        <v>557772</v>
      </c>
      <c r="M96" s="35">
        <v>139443.41000000003</v>
      </c>
      <c r="N96" s="49">
        <f t="shared" si="14"/>
        <v>0.8</v>
      </c>
      <c r="O96" s="53">
        <v>0</v>
      </c>
      <c r="P96" s="43">
        <v>557772</v>
      </c>
      <c r="Q96" s="43"/>
      <c r="R96" s="43"/>
      <c r="S96" s="114"/>
      <c r="T96" s="114"/>
      <c r="U96" s="114"/>
      <c r="V96" s="114"/>
      <c r="W96" s="114"/>
      <c r="X96" s="114"/>
      <c r="Y96" s="104" t="b">
        <f t="shared" si="10"/>
        <v>1</v>
      </c>
      <c r="Z96" s="118">
        <f t="shared" si="11"/>
        <v>0.8</v>
      </c>
      <c r="AA96" s="119" t="b">
        <f t="shared" si="12"/>
        <v>1</v>
      </c>
      <c r="AB96" s="119" t="b">
        <f t="shared" si="13"/>
        <v>1</v>
      </c>
    </row>
    <row r="97" spans="1:28" ht="62.3" customHeight="1" x14ac:dyDescent="0.2">
      <c r="A97" s="94">
        <f t="shared" si="15"/>
        <v>95</v>
      </c>
      <c r="B97" s="94" t="s">
        <v>306</v>
      </c>
      <c r="C97" s="46" t="s">
        <v>232</v>
      </c>
      <c r="D97" s="115" t="s">
        <v>388</v>
      </c>
      <c r="E97" s="94">
        <v>1219053</v>
      </c>
      <c r="F97" s="94" t="s">
        <v>416</v>
      </c>
      <c r="G97" s="101" t="s">
        <v>530</v>
      </c>
      <c r="H97" s="94" t="s">
        <v>53</v>
      </c>
      <c r="I97" s="127">
        <v>0.51500000000000001</v>
      </c>
      <c r="J97" s="47" t="s">
        <v>229</v>
      </c>
      <c r="K97" s="43">
        <v>2256179.39</v>
      </c>
      <c r="L97" s="48">
        <v>1128089</v>
      </c>
      <c r="M97" s="35">
        <v>1128090.3900000001</v>
      </c>
      <c r="N97" s="49">
        <f t="shared" si="14"/>
        <v>0.5</v>
      </c>
      <c r="O97" s="53">
        <v>0</v>
      </c>
      <c r="P97" s="43">
        <v>1128089</v>
      </c>
      <c r="Q97" s="43"/>
      <c r="R97" s="43"/>
      <c r="S97" s="114"/>
      <c r="T97" s="114"/>
      <c r="U97" s="114"/>
      <c r="V97" s="114"/>
      <c r="W97" s="114"/>
      <c r="X97" s="114"/>
      <c r="Y97" s="104" t="b">
        <f t="shared" si="10"/>
        <v>1</v>
      </c>
      <c r="Z97" s="118">
        <f t="shared" si="11"/>
        <v>0.5</v>
      </c>
      <c r="AA97" s="119" t="b">
        <f t="shared" si="12"/>
        <v>1</v>
      </c>
      <c r="AB97" s="119" t="b">
        <f t="shared" si="13"/>
        <v>1</v>
      </c>
    </row>
    <row r="98" spans="1:28" ht="33.85" x14ac:dyDescent="0.2">
      <c r="A98" s="92">
        <f t="shared" si="15"/>
        <v>96</v>
      </c>
      <c r="B98" s="92" t="s">
        <v>307</v>
      </c>
      <c r="C98" s="39" t="s">
        <v>231</v>
      </c>
      <c r="D98" s="113" t="s">
        <v>108</v>
      </c>
      <c r="E98" s="92">
        <v>1206113</v>
      </c>
      <c r="F98" s="92" t="s">
        <v>119</v>
      </c>
      <c r="G98" s="99" t="s">
        <v>531</v>
      </c>
      <c r="H98" s="92" t="s">
        <v>53</v>
      </c>
      <c r="I98" s="128">
        <v>0.36199999999999999</v>
      </c>
      <c r="J98" s="40" t="s">
        <v>532</v>
      </c>
      <c r="K98" s="41">
        <v>1670024.75</v>
      </c>
      <c r="L98" s="42">
        <v>835012</v>
      </c>
      <c r="M98" s="36">
        <v>835012.75</v>
      </c>
      <c r="N98" s="38">
        <f t="shared" si="14"/>
        <v>0.5</v>
      </c>
      <c r="O98" s="55">
        <v>0</v>
      </c>
      <c r="P98" s="41">
        <v>305</v>
      </c>
      <c r="Q98" s="41">
        <v>455305</v>
      </c>
      <c r="R98" s="41">
        <v>379402</v>
      </c>
      <c r="S98" s="114"/>
      <c r="T98" s="114"/>
      <c r="U98" s="114"/>
      <c r="V98" s="114"/>
      <c r="W98" s="114"/>
      <c r="X98" s="114"/>
      <c r="Y98" s="104" t="b">
        <f t="shared" si="10"/>
        <v>1</v>
      </c>
      <c r="Z98" s="118">
        <f t="shared" si="11"/>
        <v>0.5</v>
      </c>
      <c r="AA98" s="119" t="b">
        <f t="shared" si="12"/>
        <v>1</v>
      </c>
      <c r="AB98" s="119" t="b">
        <f t="shared" si="13"/>
        <v>1</v>
      </c>
    </row>
    <row r="99" spans="1:28" ht="57" customHeight="1" x14ac:dyDescent="0.2">
      <c r="A99" s="94">
        <f t="shared" si="15"/>
        <v>97</v>
      </c>
      <c r="B99" s="94" t="s">
        <v>308</v>
      </c>
      <c r="C99" s="46" t="s">
        <v>232</v>
      </c>
      <c r="D99" s="115" t="s">
        <v>386</v>
      </c>
      <c r="E99" s="94">
        <v>1204023</v>
      </c>
      <c r="F99" s="94" t="s">
        <v>423</v>
      </c>
      <c r="G99" s="101" t="s">
        <v>533</v>
      </c>
      <c r="H99" s="94" t="s">
        <v>56</v>
      </c>
      <c r="I99" s="127">
        <v>0.28199999999999997</v>
      </c>
      <c r="J99" s="47" t="s">
        <v>515</v>
      </c>
      <c r="K99" s="43">
        <v>1657659.61</v>
      </c>
      <c r="L99" s="48">
        <v>1160361</v>
      </c>
      <c r="M99" s="35">
        <v>497298.6100000001</v>
      </c>
      <c r="N99" s="49">
        <f t="shared" si="14"/>
        <v>0.7</v>
      </c>
      <c r="O99" s="53">
        <v>0</v>
      </c>
      <c r="P99" s="43">
        <v>1160361</v>
      </c>
      <c r="Q99" s="43"/>
      <c r="R99" s="43"/>
      <c r="S99" s="114"/>
      <c r="T99" s="114"/>
      <c r="U99" s="114"/>
      <c r="V99" s="114"/>
      <c r="W99" s="114"/>
      <c r="X99" s="114"/>
      <c r="Y99" s="104" t="b">
        <f t="shared" si="10"/>
        <v>1</v>
      </c>
      <c r="Z99" s="118">
        <f t="shared" si="11"/>
        <v>0.7</v>
      </c>
      <c r="AA99" s="119" t="b">
        <f t="shared" si="12"/>
        <v>1</v>
      </c>
      <c r="AB99" s="119" t="b">
        <f t="shared" si="13"/>
        <v>1</v>
      </c>
    </row>
    <row r="100" spans="1:28" ht="33.85" x14ac:dyDescent="0.2">
      <c r="A100" s="94">
        <f t="shared" si="15"/>
        <v>98</v>
      </c>
      <c r="B100" s="94" t="s">
        <v>309</v>
      </c>
      <c r="C100" s="46" t="s">
        <v>232</v>
      </c>
      <c r="D100" s="115" t="s">
        <v>394</v>
      </c>
      <c r="E100" s="94">
        <v>1201082</v>
      </c>
      <c r="F100" s="94" t="s">
        <v>117</v>
      </c>
      <c r="G100" s="101" t="s">
        <v>534</v>
      </c>
      <c r="H100" s="94" t="s">
        <v>74</v>
      </c>
      <c r="I100" s="127">
        <v>1.5349999999999999</v>
      </c>
      <c r="J100" s="47" t="s">
        <v>464</v>
      </c>
      <c r="K100" s="43">
        <v>733681.74</v>
      </c>
      <c r="L100" s="48">
        <v>366840</v>
      </c>
      <c r="M100" s="35">
        <v>366841.74</v>
      </c>
      <c r="N100" s="49">
        <f t="shared" si="14"/>
        <v>0.5</v>
      </c>
      <c r="O100" s="53">
        <v>0</v>
      </c>
      <c r="P100" s="43">
        <v>366840</v>
      </c>
      <c r="Q100" s="43"/>
      <c r="R100" s="43"/>
      <c r="S100" s="114"/>
      <c r="T100" s="114"/>
      <c r="U100" s="114"/>
      <c r="V100" s="114"/>
      <c r="W100" s="114"/>
      <c r="X100" s="114"/>
      <c r="Y100" s="104" t="b">
        <f t="shared" si="10"/>
        <v>1</v>
      </c>
      <c r="Z100" s="118">
        <f t="shared" si="11"/>
        <v>0.5</v>
      </c>
      <c r="AA100" s="119" t="b">
        <f t="shared" si="12"/>
        <v>1</v>
      </c>
      <c r="AB100" s="119" t="b">
        <f t="shared" si="13"/>
        <v>1</v>
      </c>
    </row>
    <row r="101" spans="1:28" ht="57.8" customHeight="1" x14ac:dyDescent="0.2">
      <c r="A101" s="94">
        <f t="shared" si="15"/>
        <v>99</v>
      </c>
      <c r="B101" s="94" t="s">
        <v>310</v>
      </c>
      <c r="C101" s="46" t="s">
        <v>232</v>
      </c>
      <c r="D101" s="115" t="s">
        <v>395</v>
      </c>
      <c r="E101" s="94">
        <v>1216133</v>
      </c>
      <c r="F101" s="94" t="s">
        <v>111</v>
      </c>
      <c r="G101" s="101" t="s">
        <v>535</v>
      </c>
      <c r="H101" s="94" t="s">
        <v>74</v>
      </c>
      <c r="I101" s="127">
        <v>0.995</v>
      </c>
      <c r="J101" s="47" t="s">
        <v>219</v>
      </c>
      <c r="K101" s="43">
        <v>502041.41</v>
      </c>
      <c r="L101" s="48">
        <v>301224</v>
      </c>
      <c r="M101" s="35">
        <v>200817.40999999997</v>
      </c>
      <c r="N101" s="49">
        <f t="shared" si="14"/>
        <v>0.6</v>
      </c>
      <c r="O101" s="53">
        <v>0</v>
      </c>
      <c r="P101" s="43">
        <v>301224</v>
      </c>
      <c r="Q101" s="43"/>
      <c r="R101" s="43"/>
      <c r="S101" s="114"/>
      <c r="T101" s="114"/>
      <c r="U101" s="114"/>
      <c r="V101" s="114"/>
      <c r="W101" s="114"/>
      <c r="X101" s="114"/>
      <c r="Y101" s="104" t="b">
        <f t="shared" si="10"/>
        <v>1</v>
      </c>
      <c r="Z101" s="118">
        <f t="shared" si="11"/>
        <v>0.6</v>
      </c>
      <c r="AA101" s="119" t="b">
        <f t="shared" si="12"/>
        <v>1</v>
      </c>
      <c r="AB101" s="119" t="b">
        <f t="shared" si="13"/>
        <v>1</v>
      </c>
    </row>
    <row r="102" spans="1:28" ht="33.85" x14ac:dyDescent="0.2">
      <c r="A102" s="94">
        <f t="shared" si="15"/>
        <v>100</v>
      </c>
      <c r="B102" s="94" t="s">
        <v>311</v>
      </c>
      <c r="C102" s="46" t="s">
        <v>232</v>
      </c>
      <c r="D102" s="115" t="s">
        <v>370</v>
      </c>
      <c r="E102" s="94">
        <v>1211011</v>
      </c>
      <c r="F102" s="94" t="s">
        <v>115</v>
      </c>
      <c r="G102" s="101" t="s">
        <v>536</v>
      </c>
      <c r="H102" s="94" t="s">
        <v>74</v>
      </c>
      <c r="I102" s="127">
        <v>0.81</v>
      </c>
      <c r="J102" s="47" t="s">
        <v>452</v>
      </c>
      <c r="K102" s="43">
        <v>2880010.65</v>
      </c>
      <c r="L102" s="48">
        <v>1440005</v>
      </c>
      <c r="M102" s="35">
        <v>1440005.65</v>
      </c>
      <c r="N102" s="49">
        <f t="shared" si="14"/>
        <v>0.5</v>
      </c>
      <c r="O102" s="53">
        <v>0</v>
      </c>
      <c r="P102" s="43">
        <v>1440005</v>
      </c>
      <c r="Q102" s="43"/>
      <c r="R102" s="43"/>
      <c r="S102" s="114"/>
      <c r="T102" s="114"/>
      <c r="U102" s="114"/>
      <c r="V102" s="114"/>
      <c r="W102" s="114"/>
      <c r="X102" s="114"/>
      <c r="Y102" s="104" t="b">
        <f t="shared" si="10"/>
        <v>1</v>
      </c>
      <c r="Z102" s="118">
        <f t="shared" si="11"/>
        <v>0.5</v>
      </c>
      <c r="AA102" s="119" t="b">
        <f t="shared" si="12"/>
        <v>1</v>
      </c>
      <c r="AB102" s="119" t="b">
        <f t="shared" si="13"/>
        <v>1</v>
      </c>
    </row>
    <row r="103" spans="1:28" ht="33.85" x14ac:dyDescent="0.2">
      <c r="A103" s="94">
        <f t="shared" si="15"/>
        <v>101</v>
      </c>
      <c r="B103" s="94" t="s">
        <v>312</v>
      </c>
      <c r="C103" s="46" t="s">
        <v>232</v>
      </c>
      <c r="D103" s="115" t="s">
        <v>391</v>
      </c>
      <c r="E103" s="94">
        <v>1211112</v>
      </c>
      <c r="F103" s="94" t="s">
        <v>115</v>
      </c>
      <c r="G103" s="101" t="s">
        <v>537</v>
      </c>
      <c r="H103" s="94" t="s">
        <v>74</v>
      </c>
      <c r="I103" s="127">
        <v>0.68</v>
      </c>
      <c r="J103" s="47" t="s">
        <v>512</v>
      </c>
      <c r="K103" s="43">
        <v>589592.51</v>
      </c>
      <c r="L103" s="48">
        <v>412714</v>
      </c>
      <c r="M103" s="35">
        <v>176878.51</v>
      </c>
      <c r="N103" s="49">
        <f t="shared" si="14"/>
        <v>0.7</v>
      </c>
      <c r="O103" s="53">
        <v>0</v>
      </c>
      <c r="P103" s="43">
        <v>412714</v>
      </c>
      <c r="Q103" s="43"/>
      <c r="R103" s="43"/>
      <c r="S103" s="114"/>
      <c r="T103" s="114"/>
      <c r="U103" s="114"/>
      <c r="V103" s="114"/>
      <c r="W103" s="114"/>
      <c r="X103" s="114"/>
      <c r="Y103" s="104" t="b">
        <f t="shared" si="10"/>
        <v>1</v>
      </c>
      <c r="Z103" s="118">
        <f t="shared" si="11"/>
        <v>0.7</v>
      </c>
      <c r="AA103" s="119" t="b">
        <f t="shared" si="12"/>
        <v>1</v>
      </c>
      <c r="AB103" s="119" t="b">
        <f t="shared" si="13"/>
        <v>1</v>
      </c>
    </row>
    <row r="104" spans="1:28" ht="22.55" x14ac:dyDescent="0.2">
      <c r="A104" s="94">
        <f t="shared" si="15"/>
        <v>102</v>
      </c>
      <c r="B104" s="94" t="s">
        <v>313</v>
      </c>
      <c r="C104" s="46" t="s">
        <v>232</v>
      </c>
      <c r="D104" s="115" t="s">
        <v>396</v>
      </c>
      <c r="E104" s="94">
        <v>1216103</v>
      </c>
      <c r="F104" s="94" t="s">
        <v>111</v>
      </c>
      <c r="G104" s="101" t="s">
        <v>538</v>
      </c>
      <c r="H104" s="94" t="s">
        <v>74</v>
      </c>
      <c r="I104" s="127">
        <v>0.32600000000000001</v>
      </c>
      <c r="J104" s="47" t="s">
        <v>539</v>
      </c>
      <c r="K104" s="43">
        <v>159761.37</v>
      </c>
      <c r="L104" s="48">
        <v>111832</v>
      </c>
      <c r="M104" s="35">
        <v>47929.369999999995</v>
      </c>
      <c r="N104" s="49">
        <f t="shared" si="14"/>
        <v>0.7</v>
      </c>
      <c r="O104" s="53">
        <v>0</v>
      </c>
      <c r="P104" s="43">
        <v>111832</v>
      </c>
      <c r="Q104" s="43"/>
      <c r="R104" s="43"/>
      <c r="S104" s="114"/>
      <c r="T104" s="114"/>
      <c r="U104" s="114"/>
      <c r="V104" s="114"/>
      <c r="W104" s="114"/>
      <c r="X104" s="114"/>
      <c r="Y104" s="104" t="b">
        <f t="shared" si="10"/>
        <v>1</v>
      </c>
      <c r="Z104" s="118">
        <f t="shared" si="11"/>
        <v>0.7</v>
      </c>
      <c r="AA104" s="119" t="b">
        <f t="shared" si="12"/>
        <v>1</v>
      </c>
      <c r="AB104" s="119" t="b">
        <f t="shared" si="13"/>
        <v>1</v>
      </c>
    </row>
    <row r="105" spans="1:28" ht="33.85" x14ac:dyDescent="0.2">
      <c r="A105" s="94">
        <f t="shared" si="15"/>
        <v>103</v>
      </c>
      <c r="B105" s="94" t="s">
        <v>314</v>
      </c>
      <c r="C105" s="46" t="s">
        <v>232</v>
      </c>
      <c r="D105" s="115" t="s">
        <v>376</v>
      </c>
      <c r="E105" s="94">
        <v>1211123</v>
      </c>
      <c r="F105" s="94" t="s">
        <v>115</v>
      </c>
      <c r="G105" s="101" t="s">
        <v>540</v>
      </c>
      <c r="H105" s="94" t="s">
        <v>74</v>
      </c>
      <c r="I105" s="127">
        <v>0.19600000000000001</v>
      </c>
      <c r="J105" s="47" t="s">
        <v>215</v>
      </c>
      <c r="K105" s="43">
        <v>743522.63</v>
      </c>
      <c r="L105" s="48">
        <v>371761</v>
      </c>
      <c r="M105" s="35">
        <v>371761.63</v>
      </c>
      <c r="N105" s="49">
        <f t="shared" si="14"/>
        <v>0.5</v>
      </c>
      <c r="O105" s="53">
        <v>0</v>
      </c>
      <c r="P105" s="43">
        <v>371761</v>
      </c>
      <c r="Q105" s="43"/>
      <c r="R105" s="43"/>
      <c r="S105" s="114"/>
      <c r="T105" s="114"/>
      <c r="U105" s="114"/>
      <c r="V105" s="114"/>
      <c r="W105" s="114"/>
      <c r="X105" s="114"/>
      <c r="Y105" s="104" t="b">
        <f t="shared" si="10"/>
        <v>1</v>
      </c>
      <c r="Z105" s="118">
        <f t="shared" si="11"/>
        <v>0.5</v>
      </c>
      <c r="AA105" s="119" t="b">
        <f t="shared" si="12"/>
        <v>1</v>
      </c>
      <c r="AB105" s="119" t="b">
        <f t="shared" si="13"/>
        <v>1</v>
      </c>
    </row>
    <row r="106" spans="1:28" ht="61.55" customHeight="1" x14ac:dyDescent="0.2">
      <c r="A106" s="94">
        <f t="shared" si="15"/>
        <v>104</v>
      </c>
      <c r="B106" s="94" t="s">
        <v>315</v>
      </c>
      <c r="C106" s="46" t="s">
        <v>232</v>
      </c>
      <c r="D106" s="115" t="s">
        <v>394</v>
      </c>
      <c r="E106" s="94">
        <v>1201082</v>
      </c>
      <c r="F106" s="94" t="s">
        <v>117</v>
      </c>
      <c r="G106" s="101" t="s">
        <v>541</v>
      </c>
      <c r="H106" s="94" t="s">
        <v>74</v>
      </c>
      <c r="I106" s="127">
        <v>0.94699999999999995</v>
      </c>
      <c r="J106" s="47" t="s">
        <v>464</v>
      </c>
      <c r="K106" s="43">
        <v>564420.85</v>
      </c>
      <c r="L106" s="48">
        <v>282210</v>
      </c>
      <c r="M106" s="35">
        <v>282210.84999999998</v>
      </c>
      <c r="N106" s="49">
        <f t="shared" si="14"/>
        <v>0.5</v>
      </c>
      <c r="O106" s="53">
        <v>0</v>
      </c>
      <c r="P106" s="43">
        <v>282210</v>
      </c>
      <c r="Q106" s="43"/>
      <c r="R106" s="43"/>
      <c r="S106" s="114"/>
      <c r="T106" s="114"/>
      <c r="U106" s="114"/>
      <c r="V106" s="114"/>
      <c r="W106" s="114"/>
      <c r="X106" s="114"/>
      <c r="Y106" s="104" t="b">
        <f t="shared" si="10"/>
        <v>1</v>
      </c>
      <c r="Z106" s="118">
        <f t="shared" si="11"/>
        <v>0.5</v>
      </c>
      <c r="AA106" s="119" t="b">
        <f t="shared" si="12"/>
        <v>1</v>
      </c>
      <c r="AB106" s="119" t="b">
        <f t="shared" si="13"/>
        <v>1</v>
      </c>
    </row>
    <row r="107" spans="1:28" ht="33.85" x14ac:dyDescent="0.2">
      <c r="A107" s="94">
        <f t="shared" si="15"/>
        <v>105</v>
      </c>
      <c r="B107" s="94" t="s">
        <v>316</v>
      </c>
      <c r="C107" s="46" t="s">
        <v>232</v>
      </c>
      <c r="D107" s="115" t="s">
        <v>397</v>
      </c>
      <c r="E107" s="94">
        <v>1216063</v>
      </c>
      <c r="F107" s="94" t="s">
        <v>111</v>
      </c>
      <c r="G107" s="101" t="s">
        <v>542</v>
      </c>
      <c r="H107" s="94" t="s">
        <v>74</v>
      </c>
      <c r="I107" s="127">
        <v>0.26</v>
      </c>
      <c r="J107" s="47" t="s">
        <v>543</v>
      </c>
      <c r="K107" s="43">
        <v>201974.44</v>
      </c>
      <c r="L107" s="48">
        <v>141382</v>
      </c>
      <c r="M107" s="35">
        <v>60592.44</v>
      </c>
      <c r="N107" s="49">
        <f t="shared" si="14"/>
        <v>0.7</v>
      </c>
      <c r="O107" s="53">
        <v>0</v>
      </c>
      <c r="P107" s="43">
        <v>141382</v>
      </c>
      <c r="Q107" s="43"/>
      <c r="R107" s="43"/>
      <c r="S107" s="114"/>
      <c r="T107" s="114"/>
      <c r="U107" s="114"/>
      <c r="V107" s="114"/>
      <c r="W107" s="114"/>
      <c r="X107" s="114"/>
      <c r="Y107" s="104" t="b">
        <f t="shared" si="10"/>
        <v>1</v>
      </c>
      <c r="Z107" s="118">
        <f t="shared" si="11"/>
        <v>0.7</v>
      </c>
      <c r="AA107" s="119" t="b">
        <f t="shared" si="12"/>
        <v>1</v>
      </c>
      <c r="AB107" s="119" t="b">
        <f t="shared" si="13"/>
        <v>1</v>
      </c>
    </row>
    <row r="108" spans="1:28" ht="33.85" x14ac:dyDescent="0.2">
      <c r="A108" s="94">
        <f t="shared" si="15"/>
        <v>106</v>
      </c>
      <c r="B108" s="94" t="s">
        <v>317</v>
      </c>
      <c r="C108" s="46" t="s">
        <v>232</v>
      </c>
      <c r="D108" s="115" t="s">
        <v>398</v>
      </c>
      <c r="E108" s="94">
        <v>1211052</v>
      </c>
      <c r="F108" s="94" t="s">
        <v>115</v>
      </c>
      <c r="G108" s="101" t="s">
        <v>544</v>
      </c>
      <c r="H108" s="94" t="s">
        <v>53</v>
      </c>
      <c r="I108" s="127">
        <v>0.84699999999999998</v>
      </c>
      <c r="J108" s="47" t="s">
        <v>545</v>
      </c>
      <c r="K108" s="43">
        <v>1405833.48</v>
      </c>
      <c r="L108" s="48">
        <v>843500</v>
      </c>
      <c r="M108" s="35">
        <v>562333.48</v>
      </c>
      <c r="N108" s="49">
        <f t="shared" si="14"/>
        <v>0.6</v>
      </c>
      <c r="O108" s="53">
        <v>0</v>
      </c>
      <c r="P108" s="43">
        <v>843500</v>
      </c>
      <c r="Q108" s="43"/>
      <c r="R108" s="43"/>
      <c r="S108" s="114"/>
      <c r="T108" s="114"/>
      <c r="U108" s="114"/>
      <c r="V108" s="114"/>
      <c r="W108" s="114"/>
      <c r="X108" s="114"/>
      <c r="Y108" s="104" t="b">
        <f t="shared" si="10"/>
        <v>1</v>
      </c>
      <c r="Z108" s="118">
        <f t="shared" si="11"/>
        <v>0.6</v>
      </c>
      <c r="AA108" s="119" t="b">
        <f t="shared" si="12"/>
        <v>1</v>
      </c>
      <c r="AB108" s="119" t="b">
        <f t="shared" si="13"/>
        <v>1</v>
      </c>
    </row>
    <row r="109" spans="1:28" ht="38.200000000000003" customHeight="1" x14ac:dyDescent="0.2">
      <c r="A109" s="92">
        <f t="shared" si="15"/>
        <v>107</v>
      </c>
      <c r="B109" s="92" t="s">
        <v>318</v>
      </c>
      <c r="C109" s="39" t="s">
        <v>231</v>
      </c>
      <c r="D109" s="113" t="s">
        <v>367</v>
      </c>
      <c r="E109" s="92">
        <v>1205023</v>
      </c>
      <c r="F109" s="92" t="s">
        <v>114</v>
      </c>
      <c r="G109" s="99" t="s">
        <v>546</v>
      </c>
      <c r="H109" s="92" t="s">
        <v>56</v>
      </c>
      <c r="I109" s="128">
        <v>1.302</v>
      </c>
      <c r="J109" s="40" t="s">
        <v>479</v>
      </c>
      <c r="K109" s="41">
        <v>4908978.8499999996</v>
      </c>
      <c r="L109" s="42">
        <v>3436284</v>
      </c>
      <c r="M109" s="36">
        <v>1472694.8499999996</v>
      </c>
      <c r="N109" s="38">
        <f t="shared" si="14"/>
        <v>0.7</v>
      </c>
      <c r="O109" s="55">
        <v>0</v>
      </c>
      <c r="P109" s="41">
        <v>700000</v>
      </c>
      <c r="Q109" s="41">
        <v>1440198</v>
      </c>
      <c r="R109" s="41">
        <v>1296086</v>
      </c>
      <c r="S109" s="114"/>
      <c r="T109" s="114"/>
      <c r="U109" s="114"/>
      <c r="V109" s="114"/>
      <c r="W109" s="114"/>
      <c r="X109" s="114"/>
      <c r="Y109" s="104" t="b">
        <f t="shared" si="10"/>
        <v>1</v>
      </c>
      <c r="Z109" s="118">
        <f t="shared" si="11"/>
        <v>0.7</v>
      </c>
      <c r="AA109" s="119" t="b">
        <f t="shared" si="12"/>
        <v>1</v>
      </c>
      <c r="AB109" s="119" t="b">
        <f t="shared" si="13"/>
        <v>1</v>
      </c>
    </row>
    <row r="110" spans="1:28" ht="33.85" x14ac:dyDescent="0.2">
      <c r="A110" s="94">
        <f t="shared" si="15"/>
        <v>108</v>
      </c>
      <c r="B110" s="94" t="s">
        <v>319</v>
      </c>
      <c r="C110" s="46" t="s">
        <v>232</v>
      </c>
      <c r="D110" s="115" t="s">
        <v>399</v>
      </c>
      <c r="E110" s="94">
        <v>1205033</v>
      </c>
      <c r="F110" s="94" t="s">
        <v>114</v>
      </c>
      <c r="G110" s="101" t="s">
        <v>547</v>
      </c>
      <c r="H110" s="94" t="s">
        <v>56</v>
      </c>
      <c r="I110" s="127">
        <v>0.81</v>
      </c>
      <c r="J110" s="47" t="s">
        <v>469</v>
      </c>
      <c r="K110" s="43">
        <v>620754.82999999996</v>
      </c>
      <c r="L110" s="48">
        <v>310377</v>
      </c>
      <c r="M110" s="35">
        <v>310377.82999999996</v>
      </c>
      <c r="N110" s="49">
        <f t="shared" si="14"/>
        <v>0.5</v>
      </c>
      <c r="O110" s="53">
        <v>0</v>
      </c>
      <c r="P110" s="43">
        <v>310377</v>
      </c>
      <c r="Q110" s="43"/>
      <c r="R110" s="43"/>
      <c r="S110" s="114"/>
      <c r="T110" s="114"/>
      <c r="U110" s="114"/>
      <c r="V110" s="114"/>
      <c r="W110" s="114"/>
      <c r="X110" s="114"/>
      <c r="Y110" s="104" t="b">
        <f t="shared" si="10"/>
        <v>1</v>
      </c>
      <c r="Z110" s="118">
        <f t="shared" si="11"/>
        <v>0.5</v>
      </c>
      <c r="AA110" s="119" t="b">
        <f t="shared" si="12"/>
        <v>1</v>
      </c>
      <c r="AB110" s="119" t="b">
        <f t="shared" si="13"/>
        <v>1</v>
      </c>
    </row>
    <row r="111" spans="1:28" ht="33.85" x14ac:dyDescent="0.2">
      <c r="A111" s="94">
        <f t="shared" si="15"/>
        <v>109</v>
      </c>
      <c r="B111" s="94" t="s">
        <v>320</v>
      </c>
      <c r="C111" s="46" t="s">
        <v>232</v>
      </c>
      <c r="D111" s="115" t="s">
        <v>361</v>
      </c>
      <c r="E111" s="94">
        <v>1211142</v>
      </c>
      <c r="F111" s="94" t="s">
        <v>115</v>
      </c>
      <c r="G111" s="101" t="s">
        <v>581</v>
      </c>
      <c r="H111" s="94" t="s">
        <v>56</v>
      </c>
      <c r="I111" s="127">
        <v>0.8</v>
      </c>
      <c r="J111" s="47" t="s">
        <v>465</v>
      </c>
      <c r="K111" s="43">
        <v>772046.08</v>
      </c>
      <c r="L111" s="48">
        <v>540432</v>
      </c>
      <c r="M111" s="35">
        <v>231614.07999999996</v>
      </c>
      <c r="N111" s="49">
        <f t="shared" si="14"/>
        <v>0.7</v>
      </c>
      <c r="O111" s="53">
        <v>0</v>
      </c>
      <c r="P111" s="43">
        <v>540432</v>
      </c>
      <c r="Q111" s="43"/>
      <c r="R111" s="43"/>
      <c r="S111" s="114"/>
      <c r="T111" s="114"/>
      <c r="U111" s="114"/>
      <c r="V111" s="114"/>
      <c r="W111" s="114"/>
      <c r="X111" s="114"/>
      <c r="Y111" s="104" t="b">
        <f t="shared" si="10"/>
        <v>1</v>
      </c>
      <c r="Z111" s="118">
        <f t="shared" si="11"/>
        <v>0.7</v>
      </c>
      <c r="AA111" s="119" t="b">
        <f t="shared" si="12"/>
        <v>1</v>
      </c>
      <c r="AB111" s="119" t="b">
        <f t="shared" si="13"/>
        <v>1</v>
      </c>
    </row>
    <row r="112" spans="1:28" ht="45.7" customHeight="1" x14ac:dyDescent="0.2">
      <c r="A112" s="94">
        <f t="shared" si="15"/>
        <v>110</v>
      </c>
      <c r="B112" s="94" t="s">
        <v>321</v>
      </c>
      <c r="C112" s="46" t="s">
        <v>232</v>
      </c>
      <c r="D112" s="115" t="s">
        <v>400</v>
      </c>
      <c r="E112" s="94">
        <v>1216153</v>
      </c>
      <c r="F112" s="94" t="s">
        <v>111</v>
      </c>
      <c r="G112" s="101" t="s">
        <v>548</v>
      </c>
      <c r="H112" s="94" t="s">
        <v>56</v>
      </c>
      <c r="I112" s="127">
        <v>0.79</v>
      </c>
      <c r="J112" s="47" t="s">
        <v>549</v>
      </c>
      <c r="K112" s="43">
        <v>1178520.42</v>
      </c>
      <c r="L112" s="48">
        <v>824964</v>
      </c>
      <c r="M112" s="35">
        <v>353556.41999999993</v>
      </c>
      <c r="N112" s="49">
        <f t="shared" si="14"/>
        <v>0.7</v>
      </c>
      <c r="O112" s="53">
        <v>0</v>
      </c>
      <c r="P112" s="43">
        <v>824964</v>
      </c>
      <c r="Q112" s="43"/>
      <c r="R112" s="43"/>
      <c r="S112" s="114"/>
      <c r="T112" s="114"/>
      <c r="U112" s="114"/>
      <c r="V112" s="114"/>
      <c r="W112" s="114"/>
      <c r="X112" s="114"/>
      <c r="Y112" s="104" t="b">
        <f t="shared" si="10"/>
        <v>1</v>
      </c>
      <c r="Z112" s="118">
        <f t="shared" si="11"/>
        <v>0.7</v>
      </c>
      <c r="AA112" s="119" t="b">
        <f t="shared" si="12"/>
        <v>1</v>
      </c>
      <c r="AB112" s="119" t="b">
        <f t="shared" si="13"/>
        <v>1</v>
      </c>
    </row>
    <row r="113" spans="1:28" ht="33.85" x14ac:dyDescent="0.2">
      <c r="A113" s="94">
        <f t="shared" si="15"/>
        <v>111</v>
      </c>
      <c r="B113" s="94" t="s">
        <v>322</v>
      </c>
      <c r="C113" s="46" t="s">
        <v>232</v>
      </c>
      <c r="D113" s="115" t="s">
        <v>401</v>
      </c>
      <c r="E113" s="94">
        <v>1207082</v>
      </c>
      <c r="F113" s="94" t="s">
        <v>116</v>
      </c>
      <c r="G113" s="101" t="s">
        <v>550</v>
      </c>
      <c r="H113" s="94" t="s">
        <v>56</v>
      </c>
      <c r="I113" s="127">
        <v>0.77200000000000002</v>
      </c>
      <c r="J113" s="47" t="s">
        <v>225</v>
      </c>
      <c r="K113" s="43">
        <v>1707117.87</v>
      </c>
      <c r="L113" s="48">
        <v>1024270</v>
      </c>
      <c r="M113" s="35">
        <v>682847.87000000011</v>
      </c>
      <c r="N113" s="49">
        <f t="shared" si="14"/>
        <v>0.6</v>
      </c>
      <c r="O113" s="53">
        <v>0</v>
      </c>
      <c r="P113" s="43">
        <v>1024270</v>
      </c>
      <c r="Q113" s="43"/>
      <c r="R113" s="43"/>
      <c r="S113" s="114"/>
      <c r="T113" s="114"/>
      <c r="U113" s="114"/>
      <c r="V113" s="114"/>
      <c r="W113" s="114"/>
      <c r="X113" s="114"/>
      <c r="Y113" s="104" t="b">
        <f t="shared" si="10"/>
        <v>1</v>
      </c>
      <c r="Z113" s="118">
        <f t="shared" si="11"/>
        <v>0.6</v>
      </c>
      <c r="AA113" s="119" t="b">
        <f t="shared" si="12"/>
        <v>1</v>
      </c>
      <c r="AB113" s="119" t="b">
        <f t="shared" si="13"/>
        <v>1</v>
      </c>
    </row>
    <row r="114" spans="1:28" ht="33.85" x14ac:dyDescent="0.2">
      <c r="A114" s="94">
        <f t="shared" si="15"/>
        <v>112</v>
      </c>
      <c r="B114" s="94" t="s">
        <v>323</v>
      </c>
      <c r="C114" s="46" t="s">
        <v>232</v>
      </c>
      <c r="D114" s="115" t="s">
        <v>402</v>
      </c>
      <c r="E114" s="94">
        <v>1211072</v>
      </c>
      <c r="F114" s="94" t="s">
        <v>115</v>
      </c>
      <c r="G114" s="101" t="s">
        <v>551</v>
      </c>
      <c r="H114" s="94" t="s">
        <v>56</v>
      </c>
      <c r="I114" s="127">
        <v>0.76800000000000002</v>
      </c>
      <c r="J114" s="47" t="s">
        <v>552</v>
      </c>
      <c r="K114" s="43">
        <v>884091.65</v>
      </c>
      <c r="L114" s="48">
        <v>442045</v>
      </c>
      <c r="M114" s="35">
        <v>442046.65</v>
      </c>
      <c r="N114" s="49">
        <f t="shared" si="14"/>
        <v>0.5</v>
      </c>
      <c r="O114" s="53">
        <v>0</v>
      </c>
      <c r="P114" s="43">
        <v>442045</v>
      </c>
      <c r="Q114" s="43"/>
      <c r="R114" s="43"/>
      <c r="S114" s="114"/>
      <c r="T114" s="114"/>
      <c r="U114" s="114"/>
      <c r="V114" s="114"/>
      <c r="W114" s="114"/>
      <c r="X114" s="114"/>
      <c r="Y114" s="104" t="b">
        <f t="shared" si="10"/>
        <v>1</v>
      </c>
      <c r="Z114" s="118">
        <f t="shared" si="11"/>
        <v>0.5</v>
      </c>
      <c r="AA114" s="119" t="b">
        <f t="shared" si="12"/>
        <v>1</v>
      </c>
      <c r="AB114" s="119" t="b">
        <f t="shared" si="13"/>
        <v>1</v>
      </c>
    </row>
    <row r="115" spans="1:28" ht="33.85" x14ac:dyDescent="0.2">
      <c r="A115" s="94">
        <f t="shared" si="15"/>
        <v>113</v>
      </c>
      <c r="B115" s="94" t="s">
        <v>324</v>
      </c>
      <c r="C115" s="46" t="s">
        <v>232</v>
      </c>
      <c r="D115" s="115" t="s">
        <v>365</v>
      </c>
      <c r="E115" s="94">
        <v>1210062</v>
      </c>
      <c r="F115" s="94" t="s">
        <v>417</v>
      </c>
      <c r="G115" s="101" t="s">
        <v>553</v>
      </c>
      <c r="H115" s="94" t="s">
        <v>56</v>
      </c>
      <c r="I115" s="127">
        <v>0.76100000000000001</v>
      </c>
      <c r="J115" s="47" t="s">
        <v>554</v>
      </c>
      <c r="K115" s="43">
        <v>1205711.77</v>
      </c>
      <c r="L115" s="48">
        <v>723427</v>
      </c>
      <c r="M115" s="35">
        <v>482284.77</v>
      </c>
      <c r="N115" s="49">
        <f t="shared" si="14"/>
        <v>0.6</v>
      </c>
      <c r="O115" s="53">
        <v>0</v>
      </c>
      <c r="P115" s="43">
        <v>723427</v>
      </c>
      <c r="Q115" s="43"/>
      <c r="R115" s="43"/>
      <c r="S115" s="114"/>
      <c r="T115" s="114"/>
      <c r="U115" s="114"/>
      <c r="V115" s="114"/>
      <c r="W115" s="114"/>
      <c r="X115" s="114"/>
      <c r="Y115" s="104" t="b">
        <f t="shared" si="10"/>
        <v>1</v>
      </c>
      <c r="Z115" s="118">
        <f t="shared" si="11"/>
        <v>0.6</v>
      </c>
      <c r="AA115" s="119" t="b">
        <f t="shared" si="12"/>
        <v>1</v>
      </c>
      <c r="AB115" s="119" t="b">
        <f t="shared" si="13"/>
        <v>1</v>
      </c>
    </row>
    <row r="116" spans="1:28" ht="56.35" x14ac:dyDescent="0.2">
      <c r="A116" s="94">
        <f t="shared" si="15"/>
        <v>114</v>
      </c>
      <c r="B116" s="94" t="s">
        <v>325</v>
      </c>
      <c r="C116" s="46" t="s">
        <v>232</v>
      </c>
      <c r="D116" s="115" t="s">
        <v>403</v>
      </c>
      <c r="E116" s="94">
        <v>1207072</v>
      </c>
      <c r="F116" s="94" t="s">
        <v>116</v>
      </c>
      <c r="G116" s="101" t="s">
        <v>555</v>
      </c>
      <c r="H116" s="94" t="s">
        <v>74</v>
      </c>
      <c r="I116" s="127">
        <v>2.915</v>
      </c>
      <c r="J116" s="47" t="s">
        <v>224</v>
      </c>
      <c r="K116" s="43">
        <v>2817367.97</v>
      </c>
      <c r="L116" s="48">
        <v>1972157</v>
      </c>
      <c r="M116" s="35">
        <v>845210.9700000002</v>
      </c>
      <c r="N116" s="49">
        <f t="shared" si="14"/>
        <v>0.7</v>
      </c>
      <c r="O116" s="53">
        <v>0</v>
      </c>
      <c r="P116" s="43">
        <v>1972157</v>
      </c>
      <c r="Q116" s="43"/>
      <c r="R116" s="43"/>
      <c r="S116" s="114"/>
      <c r="T116" s="114"/>
      <c r="U116" s="114"/>
      <c r="V116" s="114"/>
      <c r="W116" s="114"/>
      <c r="X116" s="114"/>
      <c r="Y116" s="104" t="b">
        <f t="shared" si="10"/>
        <v>1</v>
      </c>
      <c r="Z116" s="118">
        <f t="shared" si="11"/>
        <v>0.7</v>
      </c>
      <c r="AA116" s="119" t="b">
        <f t="shared" si="12"/>
        <v>1</v>
      </c>
      <c r="AB116" s="119" t="b">
        <f t="shared" si="13"/>
        <v>1</v>
      </c>
    </row>
    <row r="117" spans="1:28" ht="40.549999999999997" customHeight="1" x14ac:dyDescent="0.2">
      <c r="A117" s="94">
        <f t="shared" si="15"/>
        <v>115</v>
      </c>
      <c r="B117" s="94" t="s">
        <v>326</v>
      </c>
      <c r="C117" s="46" t="s">
        <v>232</v>
      </c>
      <c r="D117" s="115" t="s">
        <v>404</v>
      </c>
      <c r="E117" s="94">
        <v>1206123</v>
      </c>
      <c r="F117" s="94" t="s">
        <v>119</v>
      </c>
      <c r="G117" s="101" t="s">
        <v>556</v>
      </c>
      <c r="H117" s="94" t="s">
        <v>74</v>
      </c>
      <c r="I117" s="127">
        <v>1.25</v>
      </c>
      <c r="J117" s="47" t="s">
        <v>557</v>
      </c>
      <c r="K117" s="43">
        <v>523973</v>
      </c>
      <c r="L117" s="48">
        <v>261986</v>
      </c>
      <c r="M117" s="35">
        <v>261987</v>
      </c>
      <c r="N117" s="49">
        <f t="shared" si="14"/>
        <v>0.5</v>
      </c>
      <c r="O117" s="53">
        <v>0</v>
      </c>
      <c r="P117" s="43">
        <v>261986</v>
      </c>
      <c r="Q117" s="43"/>
      <c r="R117" s="43"/>
      <c r="S117" s="114"/>
      <c r="T117" s="114"/>
      <c r="U117" s="114"/>
      <c r="V117" s="114"/>
      <c r="W117" s="114"/>
      <c r="X117" s="114"/>
      <c r="Y117" s="104" t="b">
        <f t="shared" si="10"/>
        <v>1</v>
      </c>
      <c r="Z117" s="118">
        <f t="shared" si="11"/>
        <v>0.5</v>
      </c>
      <c r="AA117" s="119" t="b">
        <f t="shared" si="12"/>
        <v>1</v>
      </c>
      <c r="AB117" s="119" t="b">
        <f t="shared" si="13"/>
        <v>1</v>
      </c>
    </row>
    <row r="118" spans="1:28" ht="56.35" x14ac:dyDescent="0.2">
      <c r="A118" s="92">
        <f t="shared" si="15"/>
        <v>116</v>
      </c>
      <c r="B118" s="92" t="s">
        <v>327</v>
      </c>
      <c r="C118" s="39" t="s">
        <v>231</v>
      </c>
      <c r="D118" s="113" t="s">
        <v>405</v>
      </c>
      <c r="E118" s="92">
        <v>1217022</v>
      </c>
      <c r="F118" s="92" t="s">
        <v>414</v>
      </c>
      <c r="G118" s="99" t="s">
        <v>558</v>
      </c>
      <c r="H118" s="92" t="s">
        <v>74</v>
      </c>
      <c r="I118" s="128">
        <v>0.95199999999999996</v>
      </c>
      <c r="J118" s="40" t="s">
        <v>559</v>
      </c>
      <c r="K118" s="41">
        <v>876902.08</v>
      </c>
      <c r="L118" s="42">
        <v>438451</v>
      </c>
      <c r="M118" s="36">
        <v>438451.07999999996</v>
      </c>
      <c r="N118" s="38">
        <f t="shared" si="14"/>
        <v>0.5</v>
      </c>
      <c r="O118" s="53">
        <v>0</v>
      </c>
      <c r="P118" s="41">
        <v>388068</v>
      </c>
      <c r="Q118" s="41">
        <v>50383</v>
      </c>
      <c r="R118" s="43"/>
      <c r="S118" s="114"/>
      <c r="T118" s="114"/>
      <c r="U118" s="114"/>
      <c r="V118" s="114"/>
      <c r="W118" s="114"/>
      <c r="X118" s="114"/>
      <c r="Y118" s="104" t="b">
        <f t="shared" si="10"/>
        <v>1</v>
      </c>
      <c r="Z118" s="118">
        <f t="shared" si="11"/>
        <v>0.5</v>
      </c>
      <c r="AA118" s="119" t="b">
        <f t="shared" si="12"/>
        <v>1</v>
      </c>
      <c r="AB118" s="119" t="b">
        <f t="shared" si="13"/>
        <v>1</v>
      </c>
    </row>
    <row r="119" spans="1:28" ht="39" customHeight="1" x14ac:dyDescent="0.2">
      <c r="A119" s="94">
        <f t="shared" si="15"/>
        <v>117</v>
      </c>
      <c r="B119" s="94" t="s">
        <v>328</v>
      </c>
      <c r="C119" s="46" t="s">
        <v>232</v>
      </c>
      <c r="D119" s="115" t="s">
        <v>404</v>
      </c>
      <c r="E119" s="94">
        <v>1206123</v>
      </c>
      <c r="F119" s="94" t="s">
        <v>119</v>
      </c>
      <c r="G119" s="101" t="s">
        <v>560</v>
      </c>
      <c r="H119" s="94" t="s">
        <v>74</v>
      </c>
      <c r="I119" s="127">
        <v>0.95</v>
      </c>
      <c r="J119" s="47" t="s">
        <v>557</v>
      </c>
      <c r="K119" s="43">
        <v>430188.21</v>
      </c>
      <c r="L119" s="48">
        <v>215094</v>
      </c>
      <c r="M119" s="35">
        <v>215094.21000000002</v>
      </c>
      <c r="N119" s="49">
        <f t="shared" si="14"/>
        <v>0.5</v>
      </c>
      <c r="O119" s="53">
        <v>0</v>
      </c>
      <c r="P119" s="43">
        <v>215094</v>
      </c>
      <c r="Q119" s="43"/>
      <c r="R119" s="43"/>
      <c r="S119" s="114"/>
      <c r="T119" s="114"/>
      <c r="U119" s="114"/>
      <c r="V119" s="114"/>
      <c r="W119" s="114"/>
      <c r="X119" s="114"/>
      <c r="Y119" s="104" t="b">
        <f t="shared" si="10"/>
        <v>1</v>
      </c>
      <c r="Z119" s="118">
        <f t="shared" si="11"/>
        <v>0.5</v>
      </c>
      <c r="AA119" s="119" t="b">
        <f t="shared" si="12"/>
        <v>1</v>
      </c>
      <c r="AB119" s="119" t="b">
        <f t="shared" si="13"/>
        <v>1</v>
      </c>
    </row>
    <row r="120" spans="1:28" ht="45.1" x14ac:dyDescent="0.2">
      <c r="A120" s="94">
        <f t="shared" si="15"/>
        <v>118</v>
      </c>
      <c r="B120" s="94" t="s">
        <v>329</v>
      </c>
      <c r="C120" s="46" t="s">
        <v>232</v>
      </c>
      <c r="D120" s="115" t="s">
        <v>110</v>
      </c>
      <c r="E120" s="94">
        <v>1211102</v>
      </c>
      <c r="F120" s="94" t="s">
        <v>115</v>
      </c>
      <c r="G120" s="101" t="s">
        <v>561</v>
      </c>
      <c r="H120" s="94" t="s">
        <v>74</v>
      </c>
      <c r="I120" s="127">
        <v>0.9</v>
      </c>
      <c r="J120" s="47" t="s">
        <v>469</v>
      </c>
      <c r="K120" s="43">
        <v>952489.32</v>
      </c>
      <c r="L120" s="48">
        <v>476244</v>
      </c>
      <c r="M120" s="35">
        <v>476245.31999999995</v>
      </c>
      <c r="N120" s="49">
        <f t="shared" si="14"/>
        <v>0.5</v>
      </c>
      <c r="O120" s="53">
        <v>0</v>
      </c>
      <c r="P120" s="43">
        <v>476244</v>
      </c>
      <c r="Q120" s="43"/>
      <c r="R120" s="43"/>
      <c r="S120" s="114"/>
      <c r="T120" s="114"/>
      <c r="U120" s="114"/>
      <c r="V120" s="114"/>
      <c r="W120" s="114"/>
      <c r="X120" s="114"/>
      <c r="Y120" s="104" t="b">
        <f t="shared" si="10"/>
        <v>1</v>
      </c>
      <c r="Z120" s="118">
        <f t="shared" si="11"/>
        <v>0.5</v>
      </c>
      <c r="AA120" s="119" t="b">
        <f t="shared" si="12"/>
        <v>1</v>
      </c>
      <c r="AB120" s="119" t="b">
        <f t="shared" si="13"/>
        <v>1</v>
      </c>
    </row>
    <row r="121" spans="1:28" ht="33.85" x14ac:dyDescent="0.2">
      <c r="A121" s="92">
        <f t="shared" si="15"/>
        <v>119</v>
      </c>
      <c r="B121" s="92" t="s">
        <v>330</v>
      </c>
      <c r="C121" s="39" t="s">
        <v>231</v>
      </c>
      <c r="D121" s="113" t="s">
        <v>406</v>
      </c>
      <c r="E121" s="92">
        <v>1217042</v>
      </c>
      <c r="F121" s="92" t="s">
        <v>414</v>
      </c>
      <c r="G121" s="99" t="s">
        <v>582</v>
      </c>
      <c r="H121" s="92" t="s">
        <v>74</v>
      </c>
      <c r="I121" s="128">
        <v>0.93500000000000005</v>
      </c>
      <c r="J121" s="40" t="s">
        <v>471</v>
      </c>
      <c r="K121" s="41">
        <v>1328891.6499999999</v>
      </c>
      <c r="L121" s="42">
        <v>664444</v>
      </c>
      <c r="M121" s="36">
        <v>664447.64999999991</v>
      </c>
      <c r="N121" s="38">
        <f t="shared" si="14"/>
        <v>0.5</v>
      </c>
      <c r="O121" s="53">
        <v>0</v>
      </c>
      <c r="P121" s="41">
        <v>333320</v>
      </c>
      <c r="Q121" s="41">
        <v>331124</v>
      </c>
      <c r="R121" s="41"/>
      <c r="S121" s="114"/>
      <c r="T121" s="114"/>
      <c r="U121" s="114"/>
      <c r="V121" s="114"/>
      <c r="W121" s="114"/>
      <c r="X121" s="114"/>
      <c r="Y121" s="104" t="b">
        <f t="shared" si="10"/>
        <v>1</v>
      </c>
      <c r="Z121" s="118">
        <f t="shared" si="11"/>
        <v>0.5</v>
      </c>
      <c r="AA121" s="119" t="b">
        <f t="shared" si="12"/>
        <v>1</v>
      </c>
      <c r="AB121" s="119" t="b">
        <f t="shared" si="13"/>
        <v>1</v>
      </c>
    </row>
    <row r="122" spans="1:28" ht="45.1" x14ac:dyDescent="0.2">
      <c r="A122" s="92">
        <f t="shared" si="15"/>
        <v>120</v>
      </c>
      <c r="B122" s="92" t="s">
        <v>331</v>
      </c>
      <c r="C122" s="39" t="s">
        <v>231</v>
      </c>
      <c r="D122" s="113" t="s">
        <v>110</v>
      </c>
      <c r="E122" s="92">
        <v>1211102</v>
      </c>
      <c r="F122" s="92" t="s">
        <v>115</v>
      </c>
      <c r="G122" s="99" t="s">
        <v>562</v>
      </c>
      <c r="H122" s="92" t="s">
        <v>74</v>
      </c>
      <c r="I122" s="128">
        <v>0.85499999999999998</v>
      </c>
      <c r="J122" s="40" t="s">
        <v>563</v>
      </c>
      <c r="K122" s="41">
        <v>1336197.4099999999</v>
      </c>
      <c r="L122" s="42">
        <v>668097</v>
      </c>
      <c r="M122" s="36">
        <v>668100.40999999992</v>
      </c>
      <c r="N122" s="38">
        <f t="shared" si="14"/>
        <v>0.5</v>
      </c>
      <c r="O122" s="53">
        <v>0</v>
      </c>
      <c r="P122" s="41">
        <v>44270</v>
      </c>
      <c r="Q122" s="41">
        <v>115327</v>
      </c>
      <c r="R122" s="41">
        <v>508500</v>
      </c>
      <c r="S122" s="114"/>
      <c r="T122" s="114"/>
      <c r="U122" s="114"/>
      <c r="V122" s="114"/>
      <c r="W122" s="114"/>
      <c r="X122" s="114"/>
      <c r="Y122" s="104" t="b">
        <f t="shared" si="10"/>
        <v>1</v>
      </c>
      <c r="Z122" s="118">
        <f t="shared" si="11"/>
        <v>0.5</v>
      </c>
      <c r="AA122" s="119" t="b">
        <f t="shared" si="12"/>
        <v>1</v>
      </c>
      <c r="AB122" s="119" t="b">
        <f t="shared" si="13"/>
        <v>1</v>
      </c>
    </row>
    <row r="123" spans="1:28" ht="63.7" customHeight="1" x14ac:dyDescent="0.2">
      <c r="A123" s="94">
        <f t="shared" si="15"/>
        <v>121</v>
      </c>
      <c r="B123" s="94" t="s">
        <v>332</v>
      </c>
      <c r="C123" s="46" t="s">
        <v>232</v>
      </c>
      <c r="D123" s="115" t="s">
        <v>407</v>
      </c>
      <c r="E123" s="94">
        <v>1218062</v>
      </c>
      <c r="F123" s="94" t="s">
        <v>112</v>
      </c>
      <c r="G123" s="101" t="s">
        <v>564</v>
      </c>
      <c r="H123" s="94" t="s">
        <v>74</v>
      </c>
      <c r="I123" s="127">
        <v>0.85399999999999998</v>
      </c>
      <c r="J123" s="47" t="s">
        <v>565</v>
      </c>
      <c r="K123" s="43">
        <v>436090.57</v>
      </c>
      <c r="L123" s="48">
        <v>305263</v>
      </c>
      <c r="M123" s="35">
        <v>130827.57</v>
      </c>
      <c r="N123" s="49">
        <f t="shared" si="14"/>
        <v>0.7</v>
      </c>
      <c r="O123" s="53">
        <v>0</v>
      </c>
      <c r="P123" s="43">
        <v>305263</v>
      </c>
      <c r="Q123" s="43"/>
      <c r="R123" s="43"/>
      <c r="S123" s="114"/>
      <c r="T123" s="114"/>
      <c r="U123" s="114"/>
      <c r="V123" s="114"/>
      <c r="W123" s="114"/>
      <c r="X123" s="114"/>
      <c r="Y123" s="104" t="b">
        <f t="shared" si="10"/>
        <v>1</v>
      </c>
      <c r="Z123" s="118">
        <f t="shared" si="11"/>
        <v>0.7</v>
      </c>
      <c r="AA123" s="119" t="b">
        <f t="shared" si="12"/>
        <v>1</v>
      </c>
      <c r="AB123" s="119" t="b">
        <f t="shared" si="13"/>
        <v>1</v>
      </c>
    </row>
    <row r="124" spans="1:28" ht="45.1" x14ac:dyDescent="0.2">
      <c r="A124" s="94">
        <f t="shared" si="15"/>
        <v>122</v>
      </c>
      <c r="B124" s="94" t="s">
        <v>333</v>
      </c>
      <c r="C124" s="46" t="s">
        <v>232</v>
      </c>
      <c r="D124" s="115" t="s">
        <v>408</v>
      </c>
      <c r="E124" s="94">
        <v>1201063</v>
      </c>
      <c r="F124" s="94" t="s">
        <v>117</v>
      </c>
      <c r="G124" s="101" t="s">
        <v>566</v>
      </c>
      <c r="H124" s="94" t="s">
        <v>74</v>
      </c>
      <c r="I124" s="127">
        <v>0.48399999999999999</v>
      </c>
      <c r="J124" s="47" t="s">
        <v>223</v>
      </c>
      <c r="K124" s="43">
        <v>983339.4</v>
      </c>
      <c r="L124" s="48">
        <v>491669</v>
      </c>
      <c r="M124" s="35">
        <v>491670.4</v>
      </c>
      <c r="N124" s="49">
        <f t="shared" si="14"/>
        <v>0.5</v>
      </c>
      <c r="O124" s="53">
        <v>0</v>
      </c>
      <c r="P124" s="43">
        <v>491669</v>
      </c>
      <c r="Q124" s="43"/>
      <c r="R124" s="43"/>
      <c r="S124" s="114"/>
      <c r="T124" s="114"/>
      <c r="U124" s="114"/>
      <c r="V124" s="114"/>
      <c r="W124" s="114"/>
      <c r="X124" s="114"/>
      <c r="Y124" s="104" t="b">
        <f t="shared" si="10"/>
        <v>1</v>
      </c>
      <c r="Z124" s="118">
        <f t="shared" si="11"/>
        <v>0.5</v>
      </c>
      <c r="AA124" s="119" t="b">
        <f t="shared" si="12"/>
        <v>1</v>
      </c>
      <c r="AB124" s="119" t="b">
        <f t="shared" si="13"/>
        <v>1</v>
      </c>
    </row>
    <row r="125" spans="1:28" ht="34.450000000000003" customHeight="1" x14ac:dyDescent="0.2">
      <c r="A125" s="94">
        <f t="shared" si="15"/>
        <v>123</v>
      </c>
      <c r="B125" s="94" t="s">
        <v>334</v>
      </c>
      <c r="C125" s="46" t="s">
        <v>232</v>
      </c>
      <c r="D125" s="115" t="s">
        <v>409</v>
      </c>
      <c r="E125" s="94">
        <v>1216112</v>
      </c>
      <c r="F125" s="94" t="s">
        <v>111</v>
      </c>
      <c r="G125" s="101" t="s">
        <v>567</v>
      </c>
      <c r="H125" s="94" t="s">
        <v>74</v>
      </c>
      <c r="I125" s="127">
        <v>0.436</v>
      </c>
      <c r="J125" s="47" t="s">
        <v>568</v>
      </c>
      <c r="K125" s="43">
        <v>317446.86</v>
      </c>
      <c r="L125" s="48">
        <v>190468</v>
      </c>
      <c r="M125" s="35">
        <v>126978.85999999999</v>
      </c>
      <c r="N125" s="49">
        <f t="shared" si="14"/>
        <v>0.6</v>
      </c>
      <c r="O125" s="53">
        <v>0</v>
      </c>
      <c r="P125" s="43">
        <v>190468</v>
      </c>
      <c r="Q125" s="43"/>
      <c r="R125" s="43"/>
      <c r="S125" s="114"/>
      <c r="T125" s="114"/>
      <c r="U125" s="114"/>
      <c r="V125" s="114"/>
      <c r="W125" s="114"/>
      <c r="X125" s="114"/>
      <c r="Y125" s="104" t="b">
        <f t="shared" si="10"/>
        <v>1</v>
      </c>
      <c r="Z125" s="118">
        <f t="shared" si="11"/>
        <v>0.6</v>
      </c>
      <c r="AA125" s="119" t="b">
        <f t="shared" si="12"/>
        <v>1</v>
      </c>
      <c r="AB125" s="119" t="b">
        <f t="shared" si="13"/>
        <v>1</v>
      </c>
    </row>
    <row r="126" spans="1:28" ht="33.85" x14ac:dyDescent="0.2">
      <c r="A126" s="94">
        <f t="shared" si="15"/>
        <v>124</v>
      </c>
      <c r="B126" s="94" t="s">
        <v>335</v>
      </c>
      <c r="C126" s="46" t="s">
        <v>232</v>
      </c>
      <c r="D126" s="115" t="s">
        <v>410</v>
      </c>
      <c r="E126" s="94">
        <v>1206092</v>
      </c>
      <c r="F126" s="94" t="s">
        <v>119</v>
      </c>
      <c r="G126" s="101" t="s">
        <v>569</v>
      </c>
      <c r="H126" s="94" t="s">
        <v>74</v>
      </c>
      <c r="I126" s="127">
        <v>0.114</v>
      </c>
      <c r="J126" s="47" t="s">
        <v>570</v>
      </c>
      <c r="K126" s="43">
        <v>206858.5</v>
      </c>
      <c r="L126" s="48">
        <v>103429</v>
      </c>
      <c r="M126" s="35">
        <v>103429.5</v>
      </c>
      <c r="N126" s="49">
        <f t="shared" si="14"/>
        <v>0.5</v>
      </c>
      <c r="O126" s="53">
        <v>0</v>
      </c>
      <c r="P126" s="43">
        <v>103429</v>
      </c>
      <c r="Q126" s="43"/>
      <c r="R126" s="43"/>
      <c r="S126" s="114"/>
      <c r="T126" s="114"/>
      <c r="U126" s="114"/>
      <c r="V126" s="114"/>
      <c r="W126" s="114"/>
      <c r="X126" s="114"/>
      <c r="Y126" s="104" t="b">
        <f t="shared" si="10"/>
        <v>1</v>
      </c>
      <c r="Z126" s="118">
        <f t="shared" si="11"/>
        <v>0.5</v>
      </c>
      <c r="AA126" s="119" t="b">
        <f t="shared" si="12"/>
        <v>1</v>
      </c>
      <c r="AB126" s="119" t="b">
        <f t="shared" si="13"/>
        <v>1</v>
      </c>
    </row>
    <row r="127" spans="1:28" ht="45.1" x14ac:dyDescent="0.2">
      <c r="A127" s="94">
        <f t="shared" si="15"/>
        <v>125</v>
      </c>
      <c r="B127" s="94" t="s">
        <v>336</v>
      </c>
      <c r="C127" s="46" t="s">
        <v>232</v>
      </c>
      <c r="D127" s="115" t="s">
        <v>411</v>
      </c>
      <c r="E127" s="94">
        <v>1213033</v>
      </c>
      <c r="F127" s="94" t="s">
        <v>113</v>
      </c>
      <c r="G127" s="101" t="s">
        <v>571</v>
      </c>
      <c r="H127" s="94" t="s">
        <v>53</v>
      </c>
      <c r="I127" s="127">
        <v>0.28899999999999998</v>
      </c>
      <c r="J127" s="47" t="s">
        <v>425</v>
      </c>
      <c r="K127" s="43">
        <v>1034689.05</v>
      </c>
      <c r="L127" s="48">
        <v>517344</v>
      </c>
      <c r="M127" s="35">
        <v>517345.05000000005</v>
      </c>
      <c r="N127" s="49">
        <f t="shared" si="14"/>
        <v>0.5</v>
      </c>
      <c r="O127" s="53">
        <v>0</v>
      </c>
      <c r="P127" s="43">
        <v>517344</v>
      </c>
      <c r="Q127" s="43"/>
      <c r="R127" s="43"/>
      <c r="S127" s="114"/>
      <c r="T127" s="114"/>
      <c r="U127" s="114"/>
      <c r="V127" s="114"/>
      <c r="W127" s="114"/>
      <c r="X127" s="114"/>
      <c r="Y127" s="104" t="b">
        <f t="shared" si="10"/>
        <v>1</v>
      </c>
      <c r="Z127" s="118">
        <f t="shared" si="11"/>
        <v>0.5</v>
      </c>
      <c r="AA127" s="119" t="b">
        <f t="shared" si="12"/>
        <v>1</v>
      </c>
      <c r="AB127" s="119" t="b">
        <f t="shared" si="13"/>
        <v>1</v>
      </c>
    </row>
    <row r="128" spans="1:28" ht="33.85" x14ac:dyDescent="0.2">
      <c r="A128" s="94">
        <f t="shared" si="15"/>
        <v>126</v>
      </c>
      <c r="B128" s="94" t="s">
        <v>337</v>
      </c>
      <c r="C128" s="46" t="s">
        <v>232</v>
      </c>
      <c r="D128" s="115" t="s">
        <v>412</v>
      </c>
      <c r="E128" s="94">
        <v>1215052</v>
      </c>
      <c r="F128" s="94" t="s">
        <v>421</v>
      </c>
      <c r="G128" s="101" t="s">
        <v>572</v>
      </c>
      <c r="H128" s="94" t="s">
        <v>53</v>
      </c>
      <c r="I128" s="127">
        <v>0.51100000000000001</v>
      </c>
      <c r="J128" s="47" t="s">
        <v>492</v>
      </c>
      <c r="K128" s="43">
        <v>716246.42</v>
      </c>
      <c r="L128" s="48">
        <v>501372</v>
      </c>
      <c r="M128" s="35">
        <v>214874.42000000004</v>
      </c>
      <c r="N128" s="49">
        <f t="shared" si="14"/>
        <v>0.7</v>
      </c>
      <c r="O128" s="53">
        <v>0</v>
      </c>
      <c r="P128" s="43">
        <v>501372</v>
      </c>
      <c r="Q128" s="43"/>
      <c r="R128" s="43"/>
      <c r="S128" s="114"/>
      <c r="T128" s="114"/>
      <c r="U128" s="114"/>
      <c r="V128" s="114"/>
      <c r="W128" s="114"/>
      <c r="X128" s="114"/>
      <c r="Y128" s="104" t="b">
        <f t="shared" si="10"/>
        <v>1</v>
      </c>
      <c r="Z128" s="118">
        <f t="shared" si="11"/>
        <v>0.7</v>
      </c>
      <c r="AA128" s="119" t="b">
        <f t="shared" si="12"/>
        <v>1</v>
      </c>
      <c r="AB128" s="119" t="b">
        <f t="shared" si="13"/>
        <v>1</v>
      </c>
    </row>
    <row r="129" spans="1:29" ht="33.85" x14ac:dyDescent="0.2">
      <c r="A129" s="94">
        <f t="shared" si="15"/>
        <v>127</v>
      </c>
      <c r="B129" s="94" t="s">
        <v>338</v>
      </c>
      <c r="C129" s="46" t="s">
        <v>232</v>
      </c>
      <c r="D129" s="115" t="s">
        <v>98</v>
      </c>
      <c r="E129" s="94">
        <v>1205011</v>
      </c>
      <c r="F129" s="94" t="s">
        <v>114</v>
      </c>
      <c r="G129" s="101" t="s">
        <v>573</v>
      </c>
      <c r="H129" s="94" t="s">
        <v>53</v>
      </c>
      <c r="I129" s="127">
        <v>0.23899999999999999</v>
      </c>
      <c r="J129" s="47" t="s">
        <v>475</v>
      </c>
      <c r="K129" s="43">
        <v>1366281.04</v>
      </c>
      <c r="L129" s="48">
        <v>683140</v>
      </c>
      <c r="M129" s="35">
        <v>683141.04</v>
      </c>
      <c r="N129" s="49">
        <f t="shared" si="14"/>
        <v>0.5</v>
      </c>
      <c r="O129" s="53">
        <v>0</v>
      </c>
      <c r="P129" s="43">
        <v>683140</v>
      </c>
      <c r="Q129" s="43"/>
      <c r="R129" s="43"/>
      <c r="S129" s="114"/>
      <c r="T129" s="114"/>
      <c r="U129" s="114"/>
      <c r="V129" s="114"/>
      <c r="W129" s="114"/>
      <c r="X129" s="114"/>
      <c r="Y129" s="104" t="b">
        <f t="shared" si="10"/>
        <v>1</v>
      </c>
      <c r="Z129" s="118">
        <f t="shared" si="11"/>
        <v>0.5</v>
      </c>
      <c r="AA129" s="119" t="b">
        <f t="shared" si="12"/>
        <v>1</v>
      </c>
      <c r="AB129" s="119" t="b">
        <f t="shared" si="13"/>
        <v>1</v>
      </c>
    </row>
    <row r="130" spans="1:29" ht="45.1" x14ac:dyDescent="0.2">
      <c r="A130" s="135" t="s">
        <v>784</v>
      </c>
      <c r="B130" s="92" t="s">
        <v>339</v>
      </c>
      <c r="C130" s="39" t="s">
        <v>231</v>
      </c>
      <c r="D130" s="113" t="s">
        <v>406</v>
      </c>
      <c r="E130" s="92">
        <v>1217042</v>
      </c>
      <c r="F130" s="92" t="s">
        <v>414</v>
      </c>
      <c r="G130" s="99" t="s">
        <v>574</v>
      </c>
      <c r="H130" s="92" t="s">
        <v>56</v>
      </c>
      <c r="I130" s="128">
        <v>5.6449999999999996</v>
      </c>
      <c r="J130" s="40" t="s">
        <v>471</v>
      </c>
      <c r="K130" s="41">
        <v>6403387.5599999996</v>
      </c>
      <c r="L130" s="42">
        <f>3201693-697748</f>
        <v>2503945</v>
      </c>
      <c r="M130" s="36">
        <f>3201694.56+697748</f>
        <v>3899442.56</v>
      </c>
      <c r="N130" s="57">
        <v>0.5</v>
      </c>
      <c r="O130" s="53">
        <v>0</v>
      </c>
      <c r="P130" s="41">
        <v>1039175</v>
      </c>
      <c r="Q130" s="41">
        <v>1464770</v>
      </c>
      <c r="R130" s="43"/>
      <c r="S130" s="114"/>
      <c r="T130" s="114"/>
      <c r="U130" s="114"/>
      <c r="V130" s="114"/>
      <c r="W130" s="114"/>
      <c r="X130" s="114"/>
      <c r="Y130" s="104" t="b">
        <f t="shared" si="10"/>
        <v>1</v>
      </c>
      <c r="Z130" s="118">
        <f t="shared" si="11"/>
        <v>0.39100000000000001</v>
      </c>
      <c r="AA130" s="119" t="b">
        <f t="shared" si="12"/>
        <v>0</v>
      </c>
      <c r="AB130" s="119" t="b">
        <f t="shared" si="13"/>
        <v>1</v>
      </c>
      <c r="AC130" s="120" t="s">
        <v>764</v>
      </c>
    </row>
    <row r="131" spans="1:29" ht="20.05" customHeight="1" x14ac:dyDescent="0.2">
      <c r="A131" s="147" t="s">
        <v>31</v>
      </c>
      <c r="B131" s="147"/>
      <c r="C131" s="147"/>
      <c r="D131" s="147"/>
      <c r="E131" s="147"/>
      <c r="F131" s="147"/>
      <c r="G131" s="147"/>
      <c r="H131" s="47"/>
      <c r="I131" s="68">
        <f>SUM(I3:I130)</f>
        <v>96.107870000000034</v>
      </c>
      <c r="J131" s="69" t="s">
        <v>10</v>
      </c>
      <c r="K131" s="70">
        <f>SUM(K3:K130)</f>
        <v>277279386.46000016</v>
      </c>
      <c r="L131" s="72">
        <f>SUM(L3:L130)</f>
        <v>160423503</v>
      </c>
      <c r="M131" s="72">
        <f>SUM(M3:M130)</f>
        <v>116855883.46000002</v>
      </c>
      <c r="N131" s="71" t="s">
        <v>10</v>
      </c>
      <c r="O131" s="72">
        <f>SUM(O3:O130)</f>
        <v>6487588.3100000005</v>
      </c>
      <c r="P131" s="72">
        <f>SUM(P3:P130)</f>
        <v>99871021.689999998</v>
      </c>
      <c r="Q131" s="73">
        <f>SUM(Q3:Q130)</f>
        <v>37007532.920000002</v>
      </c>
      <c r="R131" s="73">
        <f>SUM(R3:R130)</f>
        <v>17057360.079999998</v>
      </c>
      <c r="S131" s="73"/>
      <c r="T131" s="73"/>
      <c r="U131" s="73"/>
      <c r="V131" s="73"/>
      <c r="W131" s="73"/>
      <c r="X131" s="73"/>
      <c r="Y131" s="104" t="b">
        <f t="shared" ref="Y131:Y134" si="16">L131=SUM(O131:X131)</f>
        <v>1</v>
      </c>
      <c r="Z131" s="118"/>
      <c r="AA131" s="119"/>
      <c r="AB131" s="119" t="b">
        <f t="shared" ref="AB131:AB134" si="17">K131=L131+M131</f>
        <v>1</v>
      </c>
    </row>
    <row r="132" spans="1:29" ht="20.05" customHeight="1" x14ac:dyDescent="0.2">
      <c r="A132" s="146" t="s">
        <v>26</v>
      </c>
      <c r="B132" s="146"/>
      <c r="C132" s="146"/>
      <c r="D132" s="146"/>
      <c r="E132" s="146"/>
      <c r="F132" s="146"/>
      <c r="G132" s="146"/>
      <c r="H132" s="47"/>
      <c r="I132" s="74">
        <f>SUMIF($C$3:$C$130,"K",I3:I130)</f>
        <v>13.406169999999999</v>
      </c>
      <c r="J132" s="75" t="s">
        <v>10</v>
      </c>
      <c r="K132" s="70">
        <f>SUMIF($C$3:$C$130,"K",K3:K130)</f>
        <v>58899784.029999994</v>
      </c>
      <c r="L132" s="72">
        <f>SUMIF($C$3:$C$130,"K",L3:L130)</f>
        <v>34058881</v>
      </c>
      <c r="M132" s="72">
        <f>SUMIF($C$3:$C$130,"K",M3:M130)</f>
        <v>24840903.029999994</v>
      </c>
      <c r="N132" s="71" t="s">
        <v>10</v>
      </c>
      <c r="O132" s="72">
        <f>SUMIF($C$3:$C$130,"K",O3:O130)</f>
        <v>6487588.3100000005</v>
      </c>
      <c r="P132" s="72">
        <f>SUMIF($C$3:$C$130,"K",P3:P130)</f>
        <v>13599202.689999999</v>
      </c>
      <c r="Q132" s="73">
        <f>SUMIF($C$3:$C$130,"K",Q3:Q130)</f>
        <v>13477013</v>
      </c>
      <c r="R132" s="73">
        <f>SUMIF($C$3:$C$130,"K",R3:R130)</f>
        <v>495077</v>
      </c>
      <c r="S132" s="73"/>
      <c r="T132" s="73"/>
      <c r="U132" s="73"/>
      <c r="V132" s="73"/>
      <c r="W132" s="73"/>
      <c r="X132" s="73"/>
      <c r="Y132" s="104" t="b">
        <f t="shared" si="16"/>
        <v>1</v>
      </c>
      <c r="Z132" s="118"/>
      <c r="AA132" s="119"/>
      <c r="AB132" s="119" t="b">
        <f t="shared" si="17"/>
        <v>1</v>
      </c>
    </row>
    <row r="133" spans="1:29" ht="20.05" customHeight="1" x14ac:dyDescent="0.2">
      <c r="A133" s="147" t="s">
        <v>27</v>
      </c>
      <c r="B133" s="147"/>
      <c r="C133" s="147"/>
      <c r="D133" s="147"/>
      <c r="E133" s="147"/>
      <c r="F133" s="147"/>
      <c r="G133" s="147"/>
      <c r="H133" s="47"/>
      <c r="I133" s="68">
        <f>SUMIF($C$3:$C$130,"N",I3:I130)</f>
        <v>60.506699999999988</v>
      </c>
      <c r="J133" s="69" t="s">
        <v>10</v>
      </c>
      <c r="K133" s="70">
        <f>SUMIF($C$3:$C$130,"N",K3:K130)</f>
        <v>116365819.01999997</v>
      </c>
      <c r="L133" s="72">
        <f>SUMIF($C$3:$C$130,"N",L3:L130)</f>
        <v>66913208</v>
      </c>
      <c r="M133" s="72">
        <f>SUMIF($C$3:$C$130,"N",M3:M130)</f>
        <v>49452611.019999981</v>
      </c>
      <c r="N133" s="71" t="s">
        <v>10</v>
      </c>
      <c r="O133" s="72">
        <f>SUMIF($C$3:$C$130,"N",O3:O130)</f>
        <v>0</v>
      </c>
      <c r="P133" s="72">
        <f>SUMIF($C$3:$C$130,"N",P3:P130)</f>
        <v>66913208</v>
      </c>
      <c r="Q133" s="73">
        <f>SUMIF($C$3:$C$130,"N",Q3:Q130)</f>
        <v>0</v>
      </c>
      <c r="R133" s="73">
        <f>SUMIF($C$3:$C$130,"N",R3:R130)</f>
        <v>0</v>
      </c>
      <c r="S133" s="73"/>
      <c r="T133" s="73"/>
      <c r="U133" s="73"/>
      <c r="V133" s="73"/>
      <c r="W133" s="73"/>
      <c r="X133" s="73"/>
      <c r="Y133" s="104" t="b">
        <f t="shared" si="16"/>
        <v>1</v>
      </c>
      <c r="Z133" s="118"/>
      <c r="AA133" s="119"/>
      <c r="AB133" s="119" t="b">
        <f t="shared" si="17"/>
        <v>1</v>
      </c>
    </row>
    <row r="134" spans="1:29" ht="20.05" customHeight="1" x14ac:dyDescent="0.2">
      <c r="A134" s="146" t="s">
        <v>28</v>
      </c>
      <c r="B134" s="146"/>
      <c r="C134" s="146"/>
      <c r="D134" s="146"/>
      <c r="E134" s="146"/>
      <c r="F134" s="146"/>
      <c r="G134" s="146"/>
      <c r="H134" s="47"/>
      <c r="I134" s="74">
        <f>SUMIF($C$3:$C$130,"W",I3:I130)</f>
        <v>22.195</v>
      </c>
      <c r="J134" s="75" t="s">
        <v>10</v>
      </c>
      <c r="K134" s="76">
        <f>SUMIF($C$3:$C$130,"W",K3:K130)</f>
        <v>102013783.41000001</v>
      </c>
      <c r="L134" s="78">
        <f>SUMIF($C$3:$C$130,"W",L3:L130)</f>
        <v>59451414</v>
      </c>
      <c r="M134" s="78">
        <f>SUMIF($C$3:$C$130,"W",M3:M130)</f>
        <v>42562369.409999996</v>
      </c>
      <c r="N134" s="77" t="s">
        <v>10</v>
      </c>
      <c r="O134" s="78">
        <f>SUMIF($C$3:$C$130,"W",O3:O130)</f>
        <v>0</v>
      </c>
      <c r="P134" s="78">
        <f>SUMIF($C$3:$C$130,"W",P3:P130)</f>
        <v>19358611</v>
      </c>
      <c r="Q134" s="79">
        <f>SUMIF($C$3:$C$130,"W",Q3:Q130)</f>
        <v>23530519.920000002</v>
      </c>
      <c r="R134" s="79">
        <f>SUMIF($C$3:$C$130,"W",R3:R130)</f>
        <v>16562283.08</v>
      </c>
      <c r="S134" s="79"/>
      <c r="T134" s="79"/>
      <c r="U134" s="79"/>
      <c r="V134" s="79"/>
      <c r="W134" s="79"/>
      <c r="X134" s="79"/>
      <c r="Y134" s="104" t="b">
        <f t="shared" si="16"/>
        <v>1</v>
      </c>
      <c r="Z134" s="118"/>
      <c r="AA134" s="119"/>
      <c r="AB134" s="119" t="b">
        <f t="shared" si="17"/>
        <v>1</v>
      </c>
    </row>
    <row r="135" spans="1:29" x14ac:dyDescent="0.2">
      <c r="A135" s="121"/>
      <c r="K135" s="124"/>
      <c r="P135" s="125"/>
    </row>
    <row r="136" spans="1:29" x14ac:dyDescent="0.2">
      <c r="A136" s="83" t="s">
        <v>15</v>
      </c>
      <c r="P136" s="125"/>
    </row>
    <row r="137" spans="1:29" x14ac:dyDescent="0.2">
      <c r="A137" s="87" t="s">
        <v>16</v>
      </c>
      <c r="P137" s="125"/>
    </row>
    <row r="138" spans="1:29" x14ac:dyDescent="0.2">
      <c r="A138" s="83" t="s">
        <v>29</v>
      </c>
    </row>
    <row r="139" spans="1:29" x14ac:dyDescent="0.2">
      <c r="A139" s="89" t="s">
        <v>19</v>
      </c>
    </row>
  </sheetData>
  <protectedRanges>
    <protectedRange sqref="G5" name="Rozstęp1_16_2"/>
    <protectedRange sqref="G6" name="Rozstęp1_20"/>
    <protectedRange sqref="G11" name="Rozstęp1_30"/>
    <protectedRange sqref="G15" name="Rozstęp1_38_1"/>
    <protectedRange sqref="G18" name="Rozstęp1_40_1"/>
    <protectedRange sqref="E4" name="Rozstęp1"/>
    <protectedRange sqref="E6" name="Rozstęp1_1"/>
    <protectedRange sqref="E7" name="Rozstęp1_2"/>
    <protectedRange sqref="E8" name="Rozstęp1_3"/>
    <protectedRange sqref="E9" name="Rozstęp1_4"/>
    <protectedRange sqref="E10" name="Rozstęp1_5"/>
    <protectedRange sqref="E12" name="Rozstęp1_6"/>
    <protectedRange sqref="E13" name="Rozstęp1_7"/>
    <protectedRange sqref="E14" name="Rozstęp1_8"/>
    <protectedRange sqref="E18" name="Rozstęp1_9"/>
    <protectedRange sqref="B22:B130" name="Rozstęp1_11"/>
    <protectedRange sqref="D22:D130" name="Rozstęp1_12"/>
    <protectedRange sqref="F22:F130" name="Rozstęp1_13"/>
    <protectedRange sqref="E121:E130 E22:E119" name="Rozstęp1_14"/>
    <protectedRange sqref="G22:J130" name="Rozstęp1_15"/>
    <protectedRange sqref="E20 E120" name="Rozstęp1_1_1"/>
  </protectedRanges>
  <mergeCells count="19">
    <mergeCell ref="A131:G131"/>
    <mergeCell ref="A132:G132"/>
    <mergeCell ref="A133:G133"/>
    <mergeCell ref="A134:G134"/>
    <mergeCell ref="A1:A2"/>
    <mergeCell ref="B1:B2"/>
    <mergeCell ref="C1:C2"/>
    <mergeCell ref="F1:F2"/>
    <mergeCell ref="G1:G2"/>
    <mergeCell ref="D1:D2"/>
    <mergeCell ref="E1:E2"/>
    <mergeCell ref="N1:N2"/>
    <mergeCell ref="O1:X1"/>
    <mergeCell ref="L1:L2"/>
    <mergeCell ref="M1:M2"/>
    <mergeCell ref="H1:H2"/>
    <mergeCell ref="I1:I2"/>
    <mergeCell ref="J1:J2"/>
    <mergeCell ref="K1:K2"/>
  </mergeCells>
  <conditionalFormatting sqref="Y3:AB134">
    <cfRule type="cellIs" dxfId="9" priority="16" operator="equal">
      <formula>FALSE</formula>
    </cfRule>
  </conditionalFormatting>
  <conditionalFormatting sqref="Y3:AA134">
    <cfRule type="containsText" dxfId="8" priority="14" operator="containsText" text="fałsz">
      <formula>NOT(ISERROR(SEARCH("fałsz",Y3)))</formula>
    </cfRule>
  </conditionalFormatting>
  <dataValidations count="2">
    <dataValidation type="list" allowBlank="1" showInputMessage="1" showErrorMessage="1" sqref="H3:H130" xr:uid="{00000000-0002-0000-0100-000000000000}">
      <formula1>"B,P,R"</formula1>
    </dataValidation>
    <dataValidation type="list" allowBlank="1" showInputMessage="1" showErrorMessage="1" sqref="C3:C130" xr:uid="{00000000-0002-0000-01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3" fitToHeight="0" orientation="landscape" r:id="rId1"/>
  <headerFooter>
    <oddHeader>&amp;LWojewództwo Małopolskie - zadania gminne lista podstawowa</oddHead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0"/>
  <sheetViews>
    <sheetView showGridLines="0" zoomScaleNormal="100" zoomScaleSheetLayoutView="70" workbookViewId="0">
      <selection activeCell="N12" sqref="N3:N12"/>
    </sheetView>
  </sheetViews>
  <sheetFormatPr defaultColWidth="9.109375" defaultRowHeight="15.05" x14ac:dyDescent="0.3"/>
  <cols>
    <col min="1" max="1" width="5" style="2" customWidth="1"/>
    <col min="2" max="2" width="12" style="2" customWidth="1"/>
    <col min="3" max="3" width="12.44140625" style="2" customWidth="1"/>
    <col min="4" max="4" width="12.6640625" style="2" customWidth="1"/>
    <col min="5" max="5" width="10.6640625" style="2" customWidth="1"/>
    <col min="6" max="6" width="38.6640625" style="2" customWidth="1"/>
    <col min="7" max="7" width="8.6640625" style="2" customWidth="1"/>
    <col min="8" max="8" width="15.88671875" style="1" customWidth="1"/>
    <col min="9" max="9" width="15.88671875" style="2" customWidth="1"/>
    <col min="10" max="10" width="15.5546875" style="6" customWidth="1"/>
    <col min="11" max="12" width="15.5546875" style="2" customWidth="1"/>
    <col min="13" max="13" width="10.88671875" style="1" customWidth="1"/>
    <col min="14" max="27" width="15.6640625" style="2" customWidth="1"/>
    <col min="28" max="16384" width="9.109375" style="2"/>
  </cols>
  <sheetData>
    <row r="1" spans="1:27" ht="20.05" customHeight="1" x14ac:dyDescent="0.3">
      <c r="A1" s="151" t="s">
        <v>0</v>
      </c>
      <c r="B1" s="151" t="s">
        <v>1</v>
      </c>
      <c r="C1" s="152" t="s">
        <v>32</v>
      </c>
      <c r="D1" s="154" t="s">
        <v>2</v>
      </c>
      <c r="E1" s="152" t="s">
        <v>24</v>
      </c>
      <c r="F1" s="154" t="s">
        <v>3</v>
      </c>
      <c r="G1" s="151" t="s">
        <v>17</v>
      </c>
      <c r="H1" s="151" t="s">
        <v>4</v>
      </c>
      <c r="I1" s="151" t="s">
        <v>14</v>
      </c>
      <c r="J1" s="157" t="s">
        <v>5</v>
      </c>
      <c r="K1" s="151" t="s">
        <v>6</v>
      </c>
      <c r="L1" s="154" t="s">
        <v>9</v>
      </c>
      <c r="M1" s="151" t="s">
        <v>7</v>
      </c>
      <c r="N1" s="151" t="s">
        <v>8</v>
      </c>
      <c r="O1" s="151"/>
      <c r="P1" s="151"/>
      <c r="Q1" s="151"/>
      <c r="R1" s="151"/>
      <c r="S1" s="151"/>
      <c r="T1" s="151"/>
      <c r="U1" s="151"/>
      <c r="V1" s="151"/>
      <c r="W1" s="151"/>
    </row>
    <row r="2" spans="1:27" ht="33.049999999999997" customHeight="1" x14ac:dyDescent="0.3">
      <c r="A2" s="151"/>
      <c r="B2" s="151"/>
      <c r="C2" s="153"/>
      <c r="D2" s="155"/>
      <c r="E2" s="153"/>
      <c r="F2" s="155"/>
      <c r="G2" s="151"/>
      <c r="H2" s="151"/>
      <c r="I2" s="151"/>
      <c r="J2" s="157"/>
      <c r="K2" s="151"/>
      <c r="L2" s="155"/>
      <c r="M2" s="151"/>
      <c r="N2" s="5">
        <v>2019</v>
      </c>
      <c r="O2" s="5">
        <v>2020</v>
      </c>
      <c r="P2" s="5">
        <v>2021</v>
      </c>
      <c r="Q2" s="5">
        <v>2022</v>
      </c>
      <c r="R2" s="5">
        <v>2023</v>
      </c>
      <c r="S2" s="5">
        <v>2024</v>
      </c>
      <c r="T2" s="5">
        <v>2025</v>
      </c>
      <c r="U2" s="5">
        <v>2026</v>
      </c>
      <c r="V2" s="5">
        <v>2027</v>
      </c>
      <c r="W2" s="5">
        <v>2028</v>
      </c>
      <c r="X2" s="1" t="s">
        <v>20</v>
      </c>
      <c r="Y2" s="1" t="s">
        <v>21</v>
      </c>
      <c r="Z2" s="1" t="s">
        <v>22</v>
      </c>
      <c r="AA2" s="9" t="s">
        <v>23</v>
      </c>
    </row>
    <row r="3" spans="1:27" s="12" customFormat="1" ht="35.700000000000003" x14ac:dyDescent="0.3">
      <c r="A3" s="52">
        <v>1</v>
      </c>
      <c r="B3" s="44" t="s">
        <v>590</v>
      </c>
      <c r="C3" s="31" t="s">
        <v>232</v>
      </c>
      <c r="D3" s="51" t="s">
        <v>50</v>
      </c>
      <c r="E3" s="44">
        <v>1208</v>
      </c>
      <c r="F3" s="45" t="s">
        <v>607</v>
      </c>
      <c r="G3" s="44" t="s">
        <v>56</v>
      </c>
      <c r="H3" s="129">
        <v>1.8380000000000001</v>
      </c>
      <c r="I3" s="47" t="s">
        <v>469</v>
      </c>
      <c r="J3" s="43">
        <v>3268847</v>
      </c>
      <c r="K3" s="48">
        <v>1634423</v>
      </c>
      <c r="L3" s="35">
        <v>1634424</v>
      </c>
      <c r="M3" s="49">
        <f t="shared" ref="M3" si="0">ROUND(K3/J3,4)</f>
        <v>0.5</v>
      </c>
      <c r="N3" s="140">
        <v>0</v>
      </c>
      <c r="O3" s="43">
        <v>1634423</v>
      </c>
      <c r="P3" s="43"/>
      <c r="Q3" s="43"/>
      <c r="R3" s="28"/>
      <c r="S3" s="28"/>
      <c r="T3" s="28"/>
      <c r="U3" s="28"/>
      <c r="V3" s="28"/>
      <c r="W3" s="28"/>
      <c r="X3" s="1" t="b">
        <f t="shared" ref="X3" si="1">K3=SUM(N3:W3)</f>
        <v>1</v>
      </c>
      <c r="Y3" s="10">
        <f t="shared" ref="Y3" si="2">ROUND(K3/J3,4)</f>
        <v>0.5</v>
      </c>
      <c r="Z3" s="11" t="b">
        <f t="shared" ref="Z3" si="3">Y3=M3</f>
        <v>1</v>
      </c>
      <c r="AA3" s="11" t="b">
        <f t="shared" ref="AA3" si="4">J3=K3+L3</f>
        <v>1</v>
      </c>
    </row>
    <row r="4" spans="1:27" s="12" customFormat="1" ht="23.8" x14ac:dyDescent="0.3">
      <c r="A4" s="32">
        <v>2</v>
      </c>
      <c r="B4" s="44" t="s">
        <v>583</v>
      </c>
      <c r="C4" s="31" t="s">
        <v>232</v>
      </c>
      <c r="D4" s="51" t="s">
        <v>597</v>
      </c>
      <c r="E4" s="44">
        <v>1204</v>
      </c>
      <c r="F4" s="45" t="s">
        <v>600</v>
      </c>
      <c r="G4" s="44" t="s">
        <v>56</v>
      </c>
      <c r="H4" s="129">
        <v>0.97499999999999998</v>
      </c>
      <c r="I4" s="47" t="s">
        <v>512</v>
      </c>
      <c r="J4" s="43">
        <v>2682541.4700000002</v>
      </c>
      <c r="K4" s="48">
        <v>1341270</v>
      </c>
      <c r="L4" s="35">
        <v>1341271.4700000002</v>
      </c>
      <c r="M4" s="49">
        <f t="shared" ref="M4:M12" si="5">ROUND(K4/J4,4)</f>
        <v>0.5</v>
      </c>
      <c r="N4" s="141">
        <v>0</v>
      </c>
      <c r="O4" s="43">
        <v>1341270</v>
      </c>
      <c r="P4" s="43"/>
      <c r="Q4" s="43"/>
      <c r="R4" s="17"/>
      <c r="S4" s="17"/>
      <c r="T4" s="17"/>
      <c r="U4" s="17"/>
      <c r="V4" s="17"/>
      <c r="W4" s="17"/>
      <c r="X4" s="1" t="b">
        <f t="shared" ref="X4" si="6">K4=SUM(N4:W4)</f>
        <v>1</v>
      </c>
      <c r="Y4" s="10">
        <f t="shared" ref="Y4" si="7">ROUND(K4/J4,4)</f>
        <v>0.5</v>
      </c>
      <c r="Z4" s="11" t="b">
        <f t="shared" ref="Z4" si="8">Y4=M4</f>
        <v>1</v>
      </c>
      <c r="AA4" s="11" t="b">
        <f t="shared" ref="AA4" si="9">J4=K4+L4</f>
        <v>1</v>
      </c>
    </row>
    <row r="5" spans="1:27" s="12" customFormat="1" ht="47.6" x14ac:dyDescent="0.3">
      <c r="A5" s="52">
        <v>3</v>
      </c>
      <c r="B5" s="44" t="s">
        <v>584</v>
      </c>
      <c r="C5" s="31" t="s">
        <v>232</v>
      </c>
      <c r="D5" s="51" t="s">
        <v>178</v>
      </c>
      <c r="E5" s="44">
        <v>1201</v>
      </c>
      <c r="F5" s="45" t="s">
        <v>601</v>
      </c>
      <c r="G5" s="44" t="s">
        <v>74</v>
      </c>
      <c r="H5" s="129">
        <v>2.3849999999999998</v>
      </c>
      <c r="I5" s="47" t="s">
        <v>215</v>
      </c>
      <c r="J5" s="43">
        <v>2156247.16</v>
      </c>
      <c r="K5" s="48">
        <v>1078123</v>
      </c>
      <c r="L5" s="35">
        <v>1078124.1600000001</v>
      </c>
      <c r="M5" s="49">
        <f t="shared" si="5"/>
        <v>0.5</v>
      </c>
      <c r="N5" s="140">
        <v>0</v>
      </c>
      <c r="O5" s="43">
        <v>1078123</v>
      </c>
      <c r="P5" s="43"/>
      <c r="Q5" s="43"/>
      <c r="R5" s="28"/>
      <c r="S5" s="28"/>
      <c r="T5" s="28"/>
      <c r="U5" s="28"/>
      <c r="V5" s="28"/>
      <c r="W5" s="28"/>
      <c r="X5" s="1" t="b">
        <f t="shared" ref="X5:X15" si="10">K5=SUM(N5:W5)</f>
        <v>1</v>
      </c>
      <c r="Y5" s="10">
        <f t="shared" ref="Y5:Y12" si="11">ROUND(K5/J5,4)</f>
        <v>0.5</v>
      </c>
      <c r="Z5" s="11" t="b">
        <f t="shared" ref="Z5:Z12" si="12">Y5=M5</f>
        <v>1</v>
      </c>
      <c r="AA5" s="11" t="b">
        <f t="shared" ref="AA5:AA15" si="13">J5=K5+L5</f>
        <v>1</v>
      </c>
    </row>
    <row r="6" spans="1:27" s="12" customFormat="1" ht="35.700000000000003" x14ac:dyDescent="0.3">
      <c r="A6" s="32">
        <v>4</v>
      </c>
      <c r="B6" s="44" t="s">
        <v>585</v>
      </c>
      <c r="C6" s="31" t="s">
        <v>232</v>
      </c>
      <c r="D6" s="51" t="s">
        <v>183</v>
      </c>
      <c r="E6" s="44">
        <v>1203</v>
      </c>
      <c r="F6" s="45" t="s">
        <v>602</v>
      </c>
      <c r="G6" s="44" t="s">
        <v>56</v>
      </c>
      <c r="H6" s="129">
        <v>2.504</v>
      </c>
      <c r="I6" s="47" t="s">
        <v>219</v>
      </c>
      <c r="J6" s="43">
        <v>3746301.85</v>
      </c>
      <c r="K6" s="48">
        <v>1873150</v>
      </c>
      <c r="L6" s="35">
        <v>1873151.85</v>
      </c>
      <c r="M6" s="49">
        <f t="shared" si="5"/>
        <v>0.5</v>
      </c>
      <c r="N6" s="140">
        <v>0</v>
      </c>
      <c r="O6" s="43">
        <v>1873150</v>
      </c>
      <c r="P6" s="43"/>
      <c r="Q6" s="43"/>
      <c r="R6" s="28"/>
      <c r="S6" s="28"/>
      <c r="T6" s="28"/>
      <c r="U6" s="28"/>
      <c r="V6" s="28"/>
      <c r="W6" s="28"/>
      <c r="X6" s="1" t="b">
        <f t="shared" si="10"/>
        <v>1</v>
      </c>
      <c r="Y6" s="10">
        <f t="shared" si="11"/>
        <v>0.5</v>
      </c>
      <c r="Z6" s="11" t="b">
        <f t="shared" si="12"/>
        <v>1</v>
      </c>
      <c r="AA6" s="11" t="b">
        <f t="shared" si="13"/>
        <v>1</v>
      </c>
    </row>
    <row r="7" spans="1:27" s="12" customFormat="1" ht="35.700000000000003" x14ac:dyDescent="0.3">
      <c r="A7" s="52">
        <v>5</v>
      </c>
      <c r="B7" s="44" t="s">
        <v>586</v>
      </c>
      <c r="C7" s="31" t="s">
        <v>232</v>
      </c>
      <c r="D7" s="51" t="s">
        <v>598</v>
      </c>
      <c r="E7" s="44">
        <v>1213</v>
      </c>
      <c r="F7" s="45" t="s">
        <v>603</v>
      </c>
      <c r="G7" s="44" t="s">
        <v>56</v>
      </c>
      <c r="H7" s="129">
        <v>0.377</v>
      </c>
      <c r="I7" s="47" t="s">
        <v>447</v>
      </c>
      <c r="J7" s="43">
        <v>1833394.83</v>
      </c>
      <c r="K7" s="48">
        <v>916697</v>
      </c>
      <c r="L7" s="35">
        <v>916697.83000000007</v>
      </c>
      <c r="M7" s="49">
        <f t="shared" si="5"/>
        <v>0.5</v>
      </c>
      <c r="N7" s="140">
        <v>0</v>
      </c>
      <c r="O7" s="43">
        <v>916697</v>
      </c>
      <c r="P7" s="43"/>
      <c r="Q7" s="43"/>
      <c r="R7" s="28"/>
      <c r="S7" s="28"/>
      <c r="T7" s="28"/>
      <c r="U7" s="28"/>
      <c r="V7" s="28"/>
      <c r="W7" s="28"/>
      <c r="X7" s="1" t="b">
        <f t="shared" si="10"/>
        <v>1</v>
      </c>
      <c r="Y7" s="10">
        <f t="shared" si="11"/>
        <v>0.5</v>
      </c>
      <c r="Z7" s="11" t="b">
        <f t="shared" si="12"/>
        <v>1</v>
      </c>
      <c r="AA7" s="11" t="b">
        <f t="shared" si="13"/>
        <v>1</v>
      </c>
    </row>
    <row r="8" spans="1:27" s="12" customFormat="1" ht="23.8" x14ac:dyDescent="0.3">
      <c r="A8" s="32">
        <v>6</v>
      </c>
      <c r="B8" s="44" t="s">
        <v>587</v>
      </c>
      <c r="C8" s="31" t="s">
        <v>232</v>
      </c>
      <c r="D8" s="51" t="s">
        <v>181</v>
      </c>
      <c r="E8" s="44">
        <v>1209</v>
      </c>
      <c r="F8" s="45" t="s">
        <v>604</v>
      </c>
      <c r="G8" s="44" t="s">
        <v>74</v>
      </c>
      <c r="H8" s="129">
        <v>1.833</v>
      </c>
      <c r="I8" s="47" t="s">
        <v>498</v>
      </c>
      <c r="J8" s="43">
        <v>1399740</v>
      </c>
      <c r="K8" s="48">
        <v>699870</v>
      </c>
      <c r="L8" s="35">
        <v>699870</v>
      </c>
      <c r="M8" s="49">
        <f t="shared" si="5"/>
        <v>0.5</v>
      </c>
      <c r="N8" s="140">
        <v>0</v>
      </c>
      <c r="O8" s="43">
        <v>699870</v>
      </c>
      <c r="P8" s="43"/>
      <c r="Q8" s="43"/>
      <c r="R8" s="28"/>
      <c r="S8" s="28"/>
      <c r="T8" s="28"/>
      <c r="U8" s="28"/>
      <c r="V8" s="28"/>
      <c r="W8" s="28"/>
      <c r="X8" s="1" t="b">
        <f t="shared" si="10"/>
        <v>1</v>
      </c>
      <c r="Y8" s="10">
        <f t="shared" si="11"/>
        <v>0.5</v>
      </c>
      <c r="Z8" s="11" t="b">
        <f t="shared" si="12"/>
        <v>1</v>
      </c>
      <c r="AA8" s="11" t="b">
        <f t="shared" si="13"/>
        <v>1</v>
      </c>
    </row>
    <row r="9" spans="1:27" s="12" customFormat="1" ht="35.700000000000003" x14ac:dyDescent="0.3">
      <c r="A9" s="32">
        <v>7</v>
      </c>
      <c r="B9" s="44" t="s">
        <v>589</v>
      </c>
      <c r="C9" s="31" t="s">
        <v>232</v>
      </c>
      <c r="D9" s="51" t="s">
        <v>599</v>
      </c>
      <c r="E9" s="44">
        <v>1214</v>
      </c>
      <c r="F9" s="45" t="s">
        <v>606</v>
      </c>
      <c r="G9" s="44" t="s">
        <v>56</v>
      </c>
      <c r="H9" s="129">
        <v>0.129</v>
      </c>
      <c r="I9" s="47" t="s">
        <v>465</v>
      </c>
      <c r="J9" s="43">
        <v>2931138.21</v>
      </c>
      <c r="K9" s="48">
        <v>1465569</v>
      </c>
      <c r="L9" s="35">
        <v>1465569.21</v>
      </c>
      <c r="M9" s="49">
        <f t="shared" si="5"/>
        <v>0.5</v>
      </c>
      <c r="N9" s="140">
        <v>0</v>
      </c>
      <c r="O9" s="43">
        <v>1465569</v>
      </c>
      <c r="P9" s="43"/>
      <c r="Q9" s="43"/>
      <c r="R9" s="28"/>
      <c r="S9" s="28"/>
      <c r="T9" s="28"/>
      <c r="U9" s="28"/>
      <c r="V9" s="28"/>
      <c r="W9" s="28"/>
      <c r="X9" s="1" t="b">
        <f t="shared" si="10"/>
        <v>1</v>
      </c>
      <c r="Y9" s="10">
        <f t="shared" si="11"/>
        <v>0.5</v>
      </c>
      <c r="Z9" s="11" t="b">
        <f t="shared" si="12"/>
        <v>1</v>
      </c>
      <c r="AA9" s="11" t="b">
        <f t="shared" si="13"/>
        <v>1</v>
      </c>
    </row>
    <row r="10" spans="1:27" s="12" customFormat="1" ht="35.700000000000003" x14ac:dyDescent="0.3">
      <c r="A10" s="32">
        <v>8</v>
      </c>
      <c r="B10" s="44" t="s">
        <v>591</v>
      </c>
      <c r="C10" s="31" t="s">
        <v>232</v>
      </c>
      <c r="D10" s="51" t="s">
        <v>51</v>
      </c>
      <c r="E10" s="44">
        <v>1218</v>
      </c>
      <c r="F10" s="45" t="s">
        <v>608</v>
      </c>
      <c r="G10" s="44" t="s">
        <v>56</v>
      </c>
      <c r="H10" s="129">
        <v>0.98899999999999999</v>
      </c>
      <c r="I10" s="47" t="s">
        <v>477</v>
      </c>
      <c r="J10" s="43">
        <v>3239464.23</v>
      </c>
      <c r="K10" s="48">
        <v>1619732</v>
      </c>
      <c r="L10" s="35">
        <v>1619732.23</v>
      </c>
      <c r="M10" s="49">
        <f t="shared" si="5"/>
        <v>0.5</v>
      </c>
      <c r="N10" s="140">
        <v>0</v>
      </c>
      <c r="O10" s="43">
        <v>1619732</v>
      </c>
      <c r="P10" s="43"/>
      <c r="Q10" s="43"/>
      <c r="R10" s="28"/>
      <c r="S10" s="28"/>
      <c r="T10" s="28"/>
      <c r="U10" s="28"/>
      <c r="V10" s="28"/>
      <c r="W10" s="28"/>
      <c r="X10" s="1" t="b">
        <f t="shared" si="10"/>
        <v>1</v>
      </c>
      <c r="Y10" s="10">
        <f t="shared" si="11"/>
        <v>0.5</v>
      </c>
      <c r="Z10" s="11" t="b">
        <f t="shared" si="12"/>
        <v>1</v>
      </c>
      <c r="AA10" s="11" t="b">
        <f t="shared" si="13"/>
        <v>1</v>
      </c>
    </row>
    <row r="11" spans="1:27" s="12" customFormat="1" ht="23.8" x14ac:dyDescent="0.3">
      <c r="A11" s="52">
        <v>9</v>
      </c>
      <c r="B11" s="44" t="s">
        <v>594</v>
      </c>
      <c r="C11" s="31" t="s">
        <v>232</v>
      </c>
      <c r="D11" s="51" t="s">
        <v>104</v>
      </c>
      <c r="E11" s="44">
        <v>1263</v>
      </c>
      <c r="F11" s="45" t="s">
        <v>611</v>
      </c>
      <c r="G11" s="44" t="s">
        <v>74</v>
      </c>
      <c r="H11" s="129">
        <v>0.34</v>
      </c>
      <c r="I11" s="47" t="s">
        <v>223</v>
      </c>
      <c r="J11" s="43">
        <v>1034199.7</v>
      </c>
      <c r="K11" s="48">
        <v>620519</v>
      </c>
      <c r="L11" s="35">
        <v>413680.69999999995</v>
      </c>
      <c r="M11" s="49">
        <f t="shared" si="5"/>
        <v>0.6</v>
      </c>
      <c r="N11" s="140">
        <v>0</v>
      </c>
      <c r="O11" s="43">
        <v>620519</v>
      </c>
      <c r="P11" s="43"/>
      <c r="Q11" s="43"/>
      <c r="R11" s="28"/>
      <c r="S11" s="28"/>
      <c r="T11" s="28"/>
      <c r="U11" s="28"/>
      <c r="V11" s="28"/>
      <c r="W11" s="28"/>
      <c r="X11" s="1" t="b">
        <f t="shared" si="10"/>
        <v>1</v>
      </c>
      <c r="Y11" s="10">
        <f t="shared" si="11"/>
        <v>0.6</v>
      </c>
      <c r="Z11" s="11" t="b">
        <f t="shared" si="12"/>
        <v>1</v>
      </c>
      <c r="AA11" s="11" t="b">
        <f t="shared" si="13"/>
        <v>1</v>
      </c>
    </row>
    <row r="12" spans="1:27" s="12" customFormat="1" ht="47.6" x14ac:dyDescent="0.3">
      <c r="A12" s="52">
        <v>10</v>
      </c>
      <c r="B12" s="44" t="s">
        <v>596</v>
      </c>
      <c r="C12" s="31" t="s">
        <v>232</v>
      </c>
      <c r="D12" s="51" t="s">
        <v>49</v>
      </c>
      <c r="E12" s="44">
        <v>1216</v>
      </c>
      <c r="F12" s="45" t="s">
        <v>613</v>
      </c>
      <c r="G12" s="44" t="s">
        <v>74</v>
      </c>
      <c r="H12" s="129">
        <v>1.619</v>
      </c>
      <c r="I12" s="47" t="s">
        <v>229</v>
      </c>
      <c r="J12" s="43">
        <v>1306758.68</v>
      </c>
      <c r="K12" s="48">
        <v>653379</v>
      </c>
      <c r="L12" s="35">
        <v>653379.67999999993</v>
      </c>
      <c r="M12" s="49">
        <f t="shared" si="5"/>
        <v>0.5</v>
      </c>
      <c r="N12" s="140">
        <v>0</v>
      </c>
      <c r="O12" s="43">
        <v>653379</v>
      </c>
      <c r="P12" s="43"/>
      <c r="Q12" s="43"/>
      <c r="R12" s="28"/>
      <c r="S12" s="28"/>
      <c r="T12" s="28"/>
      <c r="U12" s="28"/>
      <c r="V12" s="28"/>
      <c r="W12" s="28"/>
      <c r="X12" s="1" t="b">
        <f t="shared" si="10"/>
        <v>1</v>
      </c>
      <c r="Y12" s="10">
        <f t="shared" si="11"/>
        <v>0.5</v>
      </c>
      <c r="Z12" s="11" t="b">
        <f t="shared" si="12"/>
        <v>1</v>
      </c>
      <c r="AA12" s="11" t="b">
        <f t="shared" si="13"/>
        <v>1</v>
      </c>
    </row>
    <row r="13" spans="1:27" ht="20.05" customHeight="1" x14ac:dyDescent="0.3">
      <c r="A13" s="156" t="s">
        <v>31</v>
      </c>
      <c r="B13" s="156"/>
      <c r="C13" s="156"/>
      <c r="D13" s="156"/>
      <c r="E13" s="156"/>
      <c r="F13" s="156"/>
      <c r="G13" s="156"/>
      <c r="H13" s="18">
        <f>SUM(H3:H12)</f>
        <v>12.989000000000001</v>
      </c>
      <c r="I13" s="19" t="s">
        <v>10</v>
      </c>
      <c r="J13" s="20">
        <f>SUM(J3:J12)</f>
        <v>23598633.129999999</v>
      </c>
      <c r="K13" s="21">
        <f>SUM(K3:K12)</f>
        <v>11902732</v>
      </c>
      <c r="L13" s="21">
        <f>SUM(L3:L12)</f>
        <v>11695901.129999999</v>
      </c>
      <c r="M13" s="22" t="s">
        <v>10</v>
      </c>
      <c r="N13" s="29">
        <f>SUM(N3:N12)</f>
        <v>0</v>
      </c>
      <c r="O13" s="29">
        <f>SUM(O3:O12)</f>
        <v>11902732</v>
      </c>
      <c r="P13" s="29"/>
      <c r="Q13" s="29"/>
      <c r="R13" s="29"/>
      <c r="S13" s="29"/>
      <c r="T13" s="29"/>
      <c r="U13" s="29"/>
      <c r="V13" s="29"/>
      <c r="W13" s="29"/>
      <c r="X13" s="1" t="b">
        <f t="shared" si="10"/>
        <v>1</v>
      </c>
      <c r="Y13" s="10"/>
      <c r="Z13" s="11"/>
      <c r="AA13" s="11" t="b">
        <f t="shared" si="13"/>
        <v>1</v>
      </c>
    </row>
    <row r="14" spans="1:27" ht="20.05" customHeight="1" x14ac:dyDescent="0.3">
      <c r="A14" s="156" t="s">
        <v>27</v>
      </c>
      <c r="B14" s="156"/>
      <c r="C14" s="156"/>
      <c r="D14" s="156"/>
      <c r="E14" s="156"/>
      <c r="F14" s="156"/>
      <c r="G14" s="156"/>
      <c r="H14" s="18">
        <f>SUMIF($C$3:$C$12,"N",H3:H12)</f>
        <v>12.989000000000001</v>
      </c>
      <c r="I14" s="19" t="s">
        <v>10</v>
      </c>
      <c r="J14" s="20">
        <f>SUMIF($C$3:$C$12,"N",J3:J12)</f>
        <v>23598633.129999999</v>
      </c>
      <c r="K14" s="21">
        <f>SUMIF($C$3:$C$12,"N",K3:K12)</f>
        <v>11902732</v>
      </c>
      <c r="L14" s="21">
        <f>SUMIF($C$3:$C$12,"N",L3:L12)</f>
        <v>11695901.129999999</v>
      </c>
      <c r="M14" s="22" t="s">
        <v>10</v>
      </c>
      <c r="N14" s="29">
        <f>SUMIF($C$3:$C$12,"N",N3:N12)</f>
        <v>0</v>
      </c>
      <c r="O14" s="29">
        <f>SUMIF($C$3:$C$12,"N",O3:O12)</f>
        <v>11902732</v>
      </c>
      <c r="P14" s="29"/>
      <c r="Q14" s="29"/>
      <c r="R14" s="29"/>
      <c r="S14" s="29"/>
      <c r="T14" s="29"/>
      <c r="U14" s="29"/>
      <c r="V14" s="29"/>
      <c r="W14" s="29"/>
      <c r="X14" s="1" t="b">
        <f t="shared" si="10"/>
        <v>1</v>
      </c>
      <c r="Y14" s="10"/>
      <c r="Z14" s="11"/>
      <c r="AA14" s="11" t="b">
        <f t="shared" si="13"/>
        <v>1</v>
      </c>
    </row>
    <row r="15" spans="1:27" ht="20.05" customHeight="1" x14ac:dyDescent="0.3">
      <c r="A15" s="150" t="s">
        <v>28</v>
      </c>
      <c r="B15" s="150"/>
      <c r="C15" s="150"/>
      <c r="D15" s="150"/>
      <c r="E15" s="150"/>
      <c r="F15" s="150"/>
      <c r="G15" s="150"/>
      <c r="H15" s="23">
        <f>SUMIF($C$3:$C$12,"W",H3:H12)</f>
        <v>0</v>
      </c>
      <c r="I15" s="24" t="s">
        <v>10</v>
      </c>
      <c r="J15" s="25">
        <f>SUMIF($C$3:$C$12,"W",J3:J12)</f>
        <v>0</v>
      </c>
      <c r="K15" s="26">
        <f>SUMIF($C$3:$C$12,"W",K3:K12)</f>
        <v>0</v>
      </c>
      <c r="L15" s="26">
        <f>SUMIF($C$3:$C$12,"W",L3:L12)</f>
        <v>0</v>
      </c>
      <c r="M15" s="27" t="s">
        <v>10</v>
      </c>
      <c r="N15" s="30">
        <f>SUMIF($C$3:$C$12,"W",N3:N12)</f>
        <v>0</v>
      </c>
      <c r="O15" s="30">
        <f>SUMIF($C$3:$C$12,"W",O3:O12)</f>
        <v>0</v>
      </c>
      <c r="P15" s="30"/>
      <c r="Q15" s="30"/>
      <c r="R15" s="30"/>
      <c r="S15" s="30"/>
      <c r="T15" s="30"/>
      <c r="U15" s="30"/>
      <c r="V15" s="30"/>
      <c r="W15" s="30"/>
      <c r="X15" s="1" t="b">
        <f t="shared" si="10"/>
        <v>1</v>
      </c>
      <c r="Y15" s="10"/>
      <c r="Z15" s="11"/>
      <c r="AA15" s="11" t="b">
        <f t="shared" si="13"/>
        <v>1</v>
      </c>
    </row>
    <row r="16" spans="1:27" x14ac:dyDescent="0.3">
      <c r="A16" s="7"/>
    </row>
    <row r="17" spans="1:1" x14ac:dyDescent="0.3">
      <c r="A17" s="3" t="s">
        <v>15</v>
      </c>
    </row>
    <row r="18" spans="1:1" x14ac:dyDescent="0.3">
      <c r="A18" s="4" t="s">
        <v>16</v>
      </c>
    </row>
    <row r="19" spans="1:1" x14ac:dyDescent="0.3">
      <c r="A19" s="3" t="s">
        <v>25</v>
      </c>
    </row>
    <row r="20" spans="1:1" x14ac:dyDescent="0.3">
      <c r="A20" s="8"/>
    </row>
  </sheetData>
  <protectedRanges>
    <protectedRange sqref="B3:B12" name="Rozstęp1"/>
    <protectedRange sqref="D3:D12" name="Rozstęp1_1"/>
    <protectedRange sqref="F3:F12" name="Rozstęp1_3"/>
    <protectedRange sqref="G3:I12" name="Rozstęp1_5"/>
  </protectedRanges>
  <autoFilter ref="A1:AA15" xr:uid="{00000000-0009-0000-0000-000002000000}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7">
    <mergeCell ref="J1:J2"/>
    <mergeCell ref="K1:K2"/>
    <mergeCell ref="L1:L2"/>
    <mergeCell ref="M1:M2"/>
    <mergeCell ref="N1:W1"/>
    <mergeCell ref="A15:G15"/>
    <mergeCell ref="I1:I2"/>
    <mergeCell ref="A1:A2"/>
    <mergeCell ref="B1:B2"/>
    <mergeCell ref="C1:C2"/>
    <mergeCell ref="F1:F2"/>
    <mergeCell ref="G1:G2"/>
    <mergeCell ref="H1:H2"/>
    <mergeCell ref="D1:D2"/>
    <mergeCell ref="A13:G13"/>
    <mergeCell ref="E1:E2"/>
    <mergeCell ref="A14:G14"/>
  </mergeCells>
  <conditionalFormatting sqref="X4:Z15">
    <cfRule type="containsText" dxfId="7" priority="16" operator="containsText" text="fałsz">
      <formula>NOT(ISERROR(SEARCH("fałsz",X4)))</formula>
    </cfRule>
  </conditionalFormatting>
  <conditionalFormatting sqref="X3:Z3">
    <cfRule type="containsText" dxfId="6" priority="1" operator="containsText" text="fałsz">
      <formula>NOT(ISERROR(SEARCH("fałsz",X3)))</formula>
    </cfRule>
  </conditionalFormatting>
  <dataValidations count="2">
    <dataValidation type="list" allowBlank="1" showInputMessage="1" showErrorMessage="1" sqref="C3:C12" xr:uid="{00000000-0002-0000-0200-000000000000}">
      <formula1>"N,W"</formula1>
    </dataValidation>
    <dataValidation type="list" allowBlank="1" showInputMessage="1" showErrorMessage="1" sqref="G3:G12" xr:uid="{00000000-0002-0000-02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9" fitToHeight="0" orientation="landscape" r:id="rId1"/>
  <headerFooter>
    <oddHeader>&amp;LWojewództwo Małopolskie - zadania powiatowe lista rezerwowa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70"/>
  <sheetViews>
    <sheetView showGridLines="0" topLeftCell="A10" zoomScale="90" zoomScaleNormal="90" zoomScaleSheetLayoutView="100" workbookViewId="0">
      <selection activeCell="G9" sqref="G9"/>
    </sheetView>
  </sheetViews>
  <sheetFormatPr defaultColWidth="9.109375" defaultRowHeight="11.3" x14ac:dyDescent="0.3"/>
  <cols>
    <col min="1" max="1" width="5" style="107" customWidth="1"/>
    <col min="2" max="2" width="12" style="107" customWidth="1"/>
    <col min="3" max="3" width="12.44140625" style="104" customWidth="1"/>
    <col min="4" max="4" width="14.5546875" style="107" customWidth="1"/>
    <col min="5" max="5" width="10.6640625" style="107" customWidth="1"/>
    <col min="6" max="6" width="12.6640625" style="107" customWidth="1"/>
    <col min="7" max="7" width="38.6640625" style="107" customWidth="1"/>
    <col min="8" max="8" width="8.6640625" style="107" customWidth="1"/>
    <col min="9" max="10" width="15.88671875" style="107" customWidth="1"/>
    <col min="11" max="11" width="15.5546875" style="133" customWidth="1"/>
    <col min="12" max="13" width="15.5546875" style="107" customWidth="1"/>
    <col min="14" max="14" width="10.88671875" style="104" customWidth="1"/>
    <col min="15" max="17" width="15.5546875" style="107" customWidth="1"/>
    <col min="18" max="24" width="9.88671875" style="107" customWidth="1"/>
    <col min="25" max="28" width="15.6640625" style="107" customWidth="1"/>
    <col min="29" max="16384" width="9.109375" style="107"/>
  </cols>
  <sheetData>
    <row r="1" spans="1:28" ht="20.05" customHeight="1" x14ac:dyDescent="0.3">
      <c r="A1" s="144" t="s">
        <v>0</v>
      </c>
      <c r="B1" s="144" t="s">
        <v>1</v>
      </c>
      <c r="C1" s="162" t="s">
        <v>32</v>
      </c>
      <c r="D1" s="142" t="s">
        <v>2</v>
      </c>
      <c r="E1" s="142" t="s">
        <v>24</v>
      </c>
      <c r="F1" s="142" t="s">
        <v>11</v>
      </c>
      <c r="G1" s="144" t="s">
        <v>3</v>
      </c>
      <c r="H1" s="144" t="s">
        <v>17</v>
      </c>
      <c r="I1" s="144" t="s">
        <v>4</v>
      </c>
      <c r="J1" s="144" t="s">
        <v>18</v>
      </c>
      <c r="K1" s="145" t="s">
        <v>5</v>
      </c>
      <c r="L1" s="144" t="s">
        <v>6</v>
      </c>
      <c r="M1" s="142" t="s">
        <v>9</v>
      </c>
      <c r="N1" s="144" t="s">
        <v>7</v>
      </c>
      <c r="O1" s="144" t="s">
        <v>8</v>
      </c>
      <c r="P1" s="144"/>
      <c r="Q1" s="144"/>
      <c r="R1" s="144"/>
      <c r="S1" s="144"/>
      <c r="T1" s="144"/>
      <c r="U1" s="144"/>
      <c r="V1" s="144"/>
      <c r="W1" s="144"/>
      <c r="X1" s="144"/>
    </row>
    <row r="2" spans="1:28" ht="20.05" customHeight="1" x14ac:dyDescent="0.3">
      <c r="A2" s="144"/>
      <c r="B2" s="144"/>
      <c r="C2" s="163"/>
      <c r="D2" s="143"/>
      <c r="E2" s="143"/>
      <c r="F2" s="143"/>
      <c r="G2" s="144"/>
      <c r="H2" s="144"/>
      <c r="I2" s="144"/>
      <c r="J2" s="144"/>
      <c r="K2" s="145"/>
      <c r="L2" s="144"/>
      <c r="M2" s="143"/>
      <c r="N2" s="144"/>
      <c r="O2" s="61">
        <v>2019</v>
      </c>
      <c r="P2" s="61">
        <v>2020</v>
      </c>
      <c r="Q2" s="61">
        <v>2021</v>
      </c>
      <c r="R2" s="61">
        <v>2022</v>
      </c>
      <c r="S2" s="61">
        <v>2023</v>
      </c>
      <c r="T2" s="61">
        <v>2024</v>
      </c>
      <c r="U2" s="61">
        <v>2025</v>
      </c>
      <c r="V2" s="61">
        <v>2026</v>
      </c>
      <c r="W2" s="61">
        <v>2027</v>
      </c>
      <c r="X2" s="61">
        <v>2028</v>
      </c>
      <c r="Y2" s="104" t="s">
        <v>20</v>
      </c>
      <c r="Z2" s="104" t="s">
        <v>21</v>
      </c>
      <c r="AA2" s="104" t="s">
        <v>22</v>
      </c>
      <c r="AB2" s="117" t="s">
        <v>23</v>
      </c>
    </row>
    <row r="3" spans="1:28" s="105" customFormat="1" ht="33.85" x14ac:dyDescent="0.2">
      <c r="A3" s="50">
        <v>1</v>
      </c>
      <c r="B3" s="94" t="s">
        <v>268</v>
      </c>
      <c r="C3" s="46" t="s">
        <v>232</v>
      </c>
      <c r="D3" s="115" t="s">
        <v>356</v>
      </c>
      <c r="E3" s="94">
        <v>1209033</v>
      </c>
      <c r="F3" s="94" t="s">
        <v>419</v>
      </c>
      <c r="G3" s="101" t="s">
        <v>481</v>
      </c>
      <c r="H3" s="94" t="s">
        <v>56</v>
      </c>
      <c r="I3" s="127">
        <v>0.217</v>
      </c>
      <c r="J3" s="47" t="s">
        <v>228</v>
      </c>
      <c r="K3" s="43">
        <v>677508.4</v>
      </c>
      <c r="L3" s="48">
        <v>508131</v>
      </c>
      <c r="M3" s="35">
        <v>169377.40000000002</v>
      </c>
      <c r="N3" s="49">
        <v>0.75</v>
      </c>
      <c r="O3" s="53">
        <v>0</v>
      </c>
      <c r="P3" s="43">
        <f>L3</f>
        <v>508131</v>
      </c>
      <c r="Q3" s="43"/>
      <c r="R3" s="43"/>
      <c r="S3" s="114"/>
      <c r="T3" s="114"/>
      <c r="U3" s="114"/>
      <c r="V3" s="114"/>
      <c r="W3" s="114"/>
      <c r="X3" s="114"/>
      <c r="Y3" s="104" t="b">
        <f t="shared" ref="Y3" si="0">L3=SUM(O3:X3)</f>
        <v>1</v>
      </c>
      <c r="Z3" s="118">
        <f t="shared" ref="Z3" si="1">ROUND(L3/K3,4)</f>
        <v>0.75</v>
      </c>
      <c r="AA3" s="119" t="b">
        <f t="shared" ref="AA3" si="2">Z3=N3</f>
        <v>1</v>
      </c>
      <c r="AB3" s="119" t="b">
        <f t="shared" ref="AB3" si="3">K3=L3+M3</f>
        <v>1</v>
      </c>
    </row>
    <row r="4" spans="1:28" ht="33.85" x14ac:dyDescent="0.3">
      <c r="A4" s="32">
        <v>2</v>
      </c>
      <c r="B4" s="94" t="s">
        <v>614</v>
      </c>
      <c r="C4" s="31" t="s">
        <v>232</v>
      </c>
      <c r="D4" s="115" t="s">
        <v>381</v>
      </c>
      <c r="E4" s="94">
        <v>1218022</v>
      </c>
      <c r="F4" s="94" t="s">
        <v>112</v>
      </c>
      <c r="G4" s="101" t="s">
        <v>698</v>
      </c>
      <c r="H4" s="94" t="s">
        <v>74</v>
      </c>
      <c r="I4" s="46">
        <v>1.51</v>
      </c>
      <c r="J4" s="47" t="s">
        <v>506</v>
      </c>
      <c r="K4" s="43">
        <v>868208.78</v>
      </c>
      <c r="L4" s="13">
        <v>520925</v>
      </c>
      <c r="M4" s="35">
        <v>347283.78</v>
      </c>
      <c r="N4" s="49">
        <f t="shared" ref="N4" si="4">ROUND(L4/K4,4)</f>
        <v>0.6</v>
      </c>
      <c r="O4" s="53">
        <v>0</v>
      </c>
      <c r="P4" s="53">
        <v>520925</v>
      </c>
      <c r="Q4" s="16"/>
      <c r="R4" s="16"/>
      <c r="S4" s="15"/>
      <c r="T4" s="15"/>
      <c r="U4" s="15"/>
      <c r="V4" s="15"/>
      <c r="W4" s="15"/>
      <c r="X4" s="15"/>
      <c r="Y4" s="104" t="b">
        <f t="shared" ref="Y4" si="5">L4=SUM(O4:X4)</f>
        <v>1</v>
      </c>
      <c r="Z4" s="118">
        <f t="shared" ref="Z4" si="6">ROUND(L4/K4,4)</f>
        <v>0.6</v>
      </c>
      <c r="AA4" s="119" t="b">
        <f t="shared" ref="AA4" si="7">Z4=N4</f>
        <v>1</v>
      </c>
      <c r="AB4" s="119" t="b">
        <f t="shared" ref="AB4" si="8">K4=L4+M4</f>
        <v>1</v>
      </c>
    </row>
    <row r="5" spans="1:28" ht="68.25" customHeight="1" x14ac:dyDescent="0.3">
      <c r="A5" s="50">
        <v>2</v>
      </c>
      <c r="B5" s="94" t="s">
        <v>615</v>
      </c>
      <c r="C5" s="31" t="s">
        <v>232</v>
      </c>
      <c r="D5" s="115" t="s">
        <v>672</v>
      </c>
      <c r="E5" s="94">
        <v>1218042</v>
      </c>
      <c r="F5" s="94" t="s">
        <v>112</v>
      </c>
      <c r="G5" s="101" t="s">
        <v>774</v>
      </c>
      <c r="H5" s="94" t="s">
        <v>74</v>
      </c>
      <c r="I5" s="46">
        <v>0.98</v>
      </c>
      <c r="J5" s="47" t="s">
        <v>750</v>
      </c>
      <c r="K5" s="43">
        <v>324649.33</v>
      </c>
      <c r="L5" s="14">
        <v>194789</v>
      </c>
      <c r="M5" s="35">
        <v>129860.33000000002</v>
      </c>
      <c r="N5" s="49">
        <f t="shared" ref="N5:N62" si="9">ROUND(L5/K5,4)</f>
        <v>0.6</v>
      </c>
      <c r="O5" s="53">
        <v>0</v>
      </c>
      <c r="P5" s="53">
        <v>194789</v>
      </c>
      <c r="Q5" s="114"/>
      <c r="R5" s="114"/>
      <c r="S5" s="114"/>
      <c r="T5" s="114"/>
      <c r="U5" s="114"/>
      <c r="V5" s="114"/>
      <c r="W5" s="114"/>
      <c r="X5" s="114"/>
      <c r="Y5" s="104" t="b">
        <f t="shared" ref="Y5:Y65" si="10">L5=SUM(O5:X5)</f>
        <v>1</v>
      </c>
      <c r="Z5" s="118">
        <f t="shared" ref="Z5:Z62" si="11">ROUND(L5/K5,4)</f>
        <v>0.6</v>
      </c>
      <c r="AA5" s="119" t="b">
        <f t="shared" ref="AA5:AA62" si="12">Z5=N5</f>
        <v>1</v>
      </c>
      <c r="AB5" s="119" t="b">
        <f t="shared" ref="AB5:AB65" si="13">K5=L5+M5</f>
        <v>1</v>
      </c>
    </row>
    <row r="6" spans="1:28" ht="33.85" x14ac:dyDescent="0.3">
      <c r="A6" s="32">
        <v>3</v>
      </c>
      <c r="B6" s="94" t="s">
        <v>616</v>
      </c>
      <c r="C6" s="31" t="s">
        <v>232</v>
      </c>
      <c r="D6" s="115" t="s">
        <v>673</v>
      </c>
      <c r="E6" s="94">
        <v>1211032</v>
      </c>
      <c r="F6" s="94" t="s">
        <v>115</v>
      </c>
      <c r="G6" s="101" t="s">
        <v>775</v>
      </c>
      <c r="H6" s="94" t="s">
        <v>74</v>
      </c>
      <c r="I6" s="46">
        <v>0.99299999999999999</v>
      </c>
      <c r="J6" s="47" t="s">
        <v>469</v>
      </c>
      <c r="K6" s="43">
        <v>1692229.45</v>
      </c>
      <c r="L6" s="14">
        <v>1015337</v>
      </c>
      <c r="M6" s="35">
        <v>676892.45</v>
      </c>
      <c r="N6" s="49">
        <f t="shared" si="9"/>
        <v>0.6</v>
      </c>
      <c r="O6" s="53">
        <v>0</v>
      </c>
      <c r="P6" s="53">
        <v>1015337</v>
      </c>
      <c r="Q6" s="114"/>
      <c r="R6" s="114"/>
      <c r="S6" s="114"/>
      <c r="T6" s="114"/>
      <c r="U6" s="114"/>
      <c r="V6" s="114"/>
      <c r="W6" s="114"/>
      <c r="X6" s="114"/>
      <c r="Y6" s="104" t="b">
        <f t="shared" si="10"/>
        <v>1</v>
      </c>
      <c r="Z6" s="118">
        <f t="shared" si="11"/>
        <v>0.6</v>
      </c>
      <c r="AA6" s="119" t="b">
        <f t="shared" si="12"/>
        <v>1</v>
      </c>
      <c r="AB6" s="119" t="b">
        <f t="shared" si="13"/>
        <v>1</v>
      </c>
    </row>
    <row r="7" spans="1:28" ht="70.45" customHeight="1" x14ac:dyDescent="0.3">
      <c r="A7" s="50">
        <v>4</v>
      </c>
      <c r="B7" s="94" t="s">
        <v>617</v>
      </c>
      <c r="C7" s="31" t="s">
        <v>232</v>
      </c>
      <c r="D7" s="115" t="s">
        <v>674</v>
      </c>
      <c r="E7" s="94">
        <v>1218082</v>
      </c>
      <c r="F7" s="94" t="s">
        <v>112</v>
      </c>
      <c r="G7" s="101" t="s">
        <v>699</v>
      </c>
      <c r="H7" s="94" t="s">
        <v>74</v>
      </c>
      <c r="I7" s="46">
        <v>0.99299999999999999</v>
      </c>
      <c r="J7" s="47" t="s">
        <v>751</v>
      </c>
      <c r="K7" s="43">
        <v>515909.45</v>
      </c>
      <c r="L7" s="14">
        <v>309545</v>
      </c>
      <c r="M7" s="35">
        <v>206364.45</v>
      </c>
      <c r="N7" s="49">
        <f t="shared" si="9"/>
        <v>0.6</v>
      </c>
      <c r="O7" s="53">
        <v>0</v>
      </c>
      <c r="P7" s="53">
        <v>309545</v>
      </c>
      <c r="Q7" s="114"/>
      <c r="R7" s="114"/>
      <c r="S7" s="114"/>
      <c r="T7" s="114"/>
      <c r="U7" s="114"/>
      <c r="V7" s="114"/>
      <c r="W7" s="114"/>
      <c r="X7" s="114"/>
      <c r="Y7" s="104" t="b">
        <f t="shared" si="10"/>
        <v>1</v>
      </c>
      <c r="Z7" s="118">
        <f t="shared" si="11"/>
        <v>0.6</v>
      </c>
      <c r="AA7" s="119" t="b">
        <f t="shared" si="12"/>
        <v>1</v>
      </c>
      <c r="AB7" s="119" t="b">
        <f t="shared" si="13"/>
        <v>1</v>
      </c>
    </row>
    <row r="8" spans="1:28" ht="56.35" x14ac:dyDescent="0.3">
      <c r="A8" s="32">
        <v>5</v>
      </c>
      <c r="B8" s="94" t="s">
        <v>618</v>
      </c>
      <c r="C8" s="31" t="s">
        <v>232</v>
      </c>
      <c r="D8" s="115" t="s">
        <v>392</v>
      </c>
      <c r="E8" s="94">
        <v>1201022</v>
      </c>
      <c r="F8" s="94" t="s">
        <v>117</v>
      </c>
      <c r="G8" s="101" t="s">
        <v>700</v>
      </c>
      <c r="H8" s="94" t="s">
        <v>74</v>
      </c>
      <c r="I8" s="46">
        <v>0.91900000000000004</v>
      </c>
      <c r="J8" s="47" t="s">
        <v>515</v>
      </c>
      <c r="K8" s="43">
        <v>974588.32</v>
      </c>
      <c r="L8" s="14">
        <v>584752</v>
      </c>
      <c r="M8" s="35">
        <v>389836.31999999995</v>
      </c>
      <c r="N8" s="49">
        <f t="shared" si="9"/>
        <v>0.6</v>
      </c>
      <c r="O8" s="53">
        <v>0</v>
      </c>
      <c r="P8" s="53">
        <v>584752</v>
      </c>
      <c r="Q8" s="114"/>
      <c r="R8" s="114"/>
      <c r="S8" s="114"/>
      <c r="T8" s="114"/>
      <c r="U8" s="114"/>
      <c r="V8" s="114"/>
      <c r="W8" s="114"/>
      <c r="X8" s="114"/>
      <c r="Y8" s="104" t="b">
        <f t="shared" si="10"/>
        <v>1</v>
      </c>
      <c r="Z8" s="118">
        <f t="shared" si="11"/>
        <v>0.6</v>
      </c>
      <c r="AA8" s="119" t="b">
        <f t="shared" si="12"/>
        <v>1</v>
      </c>
      <c r="AB8" s="119" t="b">
        <f t="shared" si="13"/>
        <v>1</v>
      </c>
    </row>
    <row r="9" spans="1:28" ht="39" customHeight="1" x14ac:dyDescent="0.3">
      <c r="A9" s="50">
        <v>6</v>
      </c>
      <c r="B9" s="94" t="s">
        <v>619</v>
      </c>
      <c r="C9" s="31" t="s">
        <v>232</v>
      </c>
      <c r="D9" s="115" t="s">
        <v>675</v>
      </c>
      <c r="E9" s="94">
        <v>1210052</v>
      </c>
      <c r="F9" s="94" t="s">
        <v>417</v>
      </c>
      <c r="G9" s="101" t="s">
        <v>701</v>
      </c>
      <c r="H9" s="94" t="s">
        <v>74</v>
      </c>
      <c r="I9" s="46">
        <v>0.9</v>
      </c>
      <c r="J9" s="47" t="s">
        <v>223</v>
      </c>
      <c r="K9" s="43">
        <v>971272.82</v>
      </c>
      <c r="L9" s="14">
        <v>582763</v>
      </c>
      <c r="M9" s="35">
        <v>388509.81999999995</v>
      </c>
      <c r="N9" s="49">
        <f t="shared" si="9"/>
        <v>0.6</v>
      </c>
      <c r="O9" s="53">
        <v>0</v>
      </c>
      <c r="P9" s="53">
        <v>582763</v>
      </c>
      <c r="Q9" s="114"/>
      <c r="R9" s="114"/>
      <c r="S9" s="114"/>
      <c r="T9" s="114"/>
      <c r="U9" s="114"/>
      <c r="V9" s="114"/>
      <c r="W9" s="114"/>
      <c r="X9" s="114"/>
      <c r="Y9" s="104" t="b">
        <f t="shared" si="10"/>
        <v>1</v>
      </c>
      <c r="Z9" s="118">
        <f t="shared" si="11"/>
        <v>0.6</v>
      </c>
      <c r="AA9" s="119" t="b">
        <f t="shared" si="12"/>
        <v>1</v>
      </c>
      <c r="AB9" s="119" t="b">
        <f t="shared" si="13"/>
        <v>1</v>
      </c>
    </row>
    <row r="10" spans="1:28" ht="33.85" x14ac:dyDescent="0.3">
      <c r="A10" s="32">
        <v>7</v>
      </c>
      <c r="B10" s="94" t="s">
        <v>620</v>
      </c>
      <c r="C10" s="31" t="s">
        <v>232</v>
      </c>
      <c r="D10" s="115" t="s">
        <v>676</v>
      </c>
      <c r="E10" s="94">
        <v>1202072</v>
      </c>
      <c r="F10" s="94" t="s">
        <v>415</v>
      </c>
      <c r="G10" s="101" t="s">
        <v>702</v>
      </c>
      <c r="H10" s="94" t="s">
        <v>74</v>
      </c>
      <c r="I10" s="46">
        <v>0.71</v>
      </c>
      <c r="J10" s="47" t="s">
        <v>752</v>
      </c>
      <c r="K10" s="43">
        <v>238931.39</v>
      </c>
      <c r="L10" s="14">
        <v>119465</v>
      </c>
      <c r="M10" s="35">
        <v>119466.39000000001</v>
      </c>
      <c r="N10" s="49">
        <f t="shared" si="9"/>
        <v>0.5</v>
      </c>
      <c r="O10" s="53">
        <v>0</v>
      </c>
      <c r="P10" s="53">
        <v>119465</v>
      </c>
      <c r="Q10" s="114"/>
      <c r="R10" s="114"/>
      <c r="S10" s="114"/>
      <c r="T10" s="114"/>
      <c r="U10" s="114"/>
      <c r="V10" s="114"/>
      <c r="W10" s="114"/>
      <c r="X10" s="114"/>
      <c r="Y10" s="104" t="b">
        <f t="shared" si="10"/>
        <v>1</v>
      </c>
      <c r="Z10" s="118">
        <f t="shared" si="11"/>
        <v>0.5</v>
      </c>
      <c r="AA10" s="119" t="b">
        <f t="shared" si="12"/>
        <v>1</v>
      </c>
      <c r="AB10" s="119" t="b">
        <f t="shared" si="13"/>
        <v>1</v>
      </c>
    </row>
    <row r="11" spans="1:28" ht="33.85" x14ac:dyDescent="0.3">
      <c r="A11" s="50">
        <v>8</v>
      </c>
      <c r="B11" s="94" t="s">
        <v>621</v>
      </c>
      <c r="C11" s="31" t="s">
        <v>232</v>
      </c>
      <c r="D11" s="115" t="s">
        <v>677</v>
      </c>
      <c r="E11" s="94">
        <v>1213072</v>
      </c>
      <c r="F11" s="94" t="s">
        <v>113</v>
      </c>
      <c r="G11" s="101" t="s">
        <v>703</v>
      </c>
      <c r="H11" s="94" t="s">
        <v>74</v>
      </c>
      <c r="I11" s="46">
        <v>0.59899999999999998</v>
      </c>
      <c r="J11" s="47" t="s">
        <v>543</v>
      </c>
      <c r="K11" s="43">
        <v>996500.44</v>
      </c>
      <c r="L11" s="14">
        <v>498250</v>
      </c>
      <c r="M11" s="35">
        <v>498250.43999999994</v>
      </c>
      <c r="N11" s="49">
        <f t="shared" si="9"/>
        <v>0.5</v>
      </c>
      <c r="O11" s="53">
        <v>0</v>
      </c>
      <c r="P11" s="53">
        <v>498250</v>
      </c>
      <c r="Q11" s="114"/>
      <c r="R11" s="114"/>
      <c r="S11" s="114"/>
      <c r="T11" s="114"/>
      <c r="U11" s="114"/>
      <c r="V11" s="114"/>
      <c r="W11" s="114"/>
      <c r="X11" s="114"/>
      <c r="Y11" s="104" t="b">
        <f t="shared" si="10"/>
        <v>1</v>
      </c>
      <c r="Z11" s="118">
        <f t="shared" si="11"/>
        <v>0.5</v>
      </c>
      <c r="AA11" s="119" t="b">
        <f t="shared" si="12"/>
        <v>1</v>
      </c>
      <c r="AB11" s="119" t="b">
        <f t="shared" si="13"/>
        <v>1</v>
      </c>
    </row>
    <row r="12" spans="1:28" ht="33.85" x14ac:dyDescent="0.3">
      <c r="A12" s="32">
        <v>9</v>
      </c>
      <c r="B12" s="94" t="s">
        <v>622</v>
      </c>
      <c r="C12" s="31" t="s">
        <v>232</v>
      </c>
      <c r="D12" s="115" t="s">
        <v>399</v>
      </c>
      <c r="E12" s="94">
        <v>1205033</v>
      </c>
      <c r="F12" s="94" t="s">
        <v>114</v>
      </c>
      <c r="G12" s="101" t="s">
        <v>704</v>
      </c>
      <c r="H12" s="94" t="s">
        <v>74</v>
      </c>
      <c r="I12" s="46">
        <v>0.47399999999999998</v>
      </c>
      <c r="J12" s="47" t="s">
        <v>469</v>
      </c>
      <c r="K12" s="43">
        <v>678261.42</v>
      </c>
      <c r="L12" s="14">
        <v>339130</v>
      </c>
      <c r="M12" s="35">
        <v>339131.42000000004</v>
      </c>
      <c r="N12" s="49">
        <f t="shared" si="9"/>
        <v>0.5</v>
      </c>
      <c r="O12" s="53">
        <v>0</v>
      </c>
      <c r="P12" s="53">
        <v>339130</v>
      </c>
      <c r="Q12" s="114"/>
      <c r="R12" s="114"/>
      <c r="S12" s="114"/>
      <c r="T12" s="114"/>
      <c r="U12" s="114"/>
      <c r="V12" s="114"/>
      <c r="W12" s="114"/>
      <c r="X12" s="114"/>
      <c r="Y12" s="104" t="b">
        <f t="shared" si="10"/>
        <v>1</v>
      </c>
      <c r="Z12" s="118">
        <f t="shared" si="11"/>
        <v>0.5</v>
      </c>
      <c r="AA12" s="119" t="b">
        <f t="shared" si="12"/>
        <v>1</v>
      </c>
      <c r="AB12" s="119" t="b">
        <f t="shared" si="13"/>
        <v>1</v>
      </c>
    </row>
    <row r="13" spans="1:28" ht="22.55" x14ac:dyDescent="0.3">
      <c r="A13" s="50">
        <v>10</v>
      </c>
      <c r="B13" s="94" t="s">
        <v>623</v>
      </c>
      <c r="C13" s="31" t="s">
        <v>232</v>
      </c>
      <c r="D13" s="115" t="s">
        <v>678</v>
      </c>
      <c r="E13" s="94">
        <v>1207122</v>
      </c>
      <c r="F13" s="94" t="s">
        <v>116</v>
      </c>
      <c r="G13" s="101" t="s">
        <v>776</v>
      </c>
      <c r="H13" s="94" t="s">
        <v>74</v>
      </c>
      <c r="I13" s="46">
        <v>0.42</v>
      </c>
      <c r="J13" s="47" t="s">
        <v>521</v>
      </c>
      <c r="K13" s="43">
        <v>504375.94</v>
      </c>
      <c r="L13" s="14">
        <v>302625</v>
      </c>
      <c r="M13" s="35">
        <v>201750.94</v>
      </c>
      <c r="N13" s="49">
        <f t="shared" si="9"/>
        <v>0.6</v>
      </c>
      <c r="O13" s="53">
        <v>0</v>
      </c>
      <c r="P13" s="53">
        <v>302625</v>
      </c>
      <c r="Q13" s="114"/>
      <c r="R13" s="114"/>
      <c r="S13" s="114"/>
      <c r="T13" s="114"/>
      <c r="U13" s="114"/>
      <c r="V13" s="114"/>
      <c r="W13" s="114"/>
      <c r="X13" s="114"/>
      <c r="Y13" s="104" t="b">
        <f t="shared" si="10"/>
        <v>1</v>
      </c>
      <c r="Z13" s="118">
        <f t="shared" si="11"/>
        <v>0.6</v>
      </c>
      <c r="AA13" s="119" t="b">
        <f t="shared" si="12"/>
        <v>1</v>
      </c>
      <c r="AB13" s="119" t="b">
        <f t="shared" si="13"/>
        <v>1</v>
      </c>
    </row>
    <row r="14" spans="1:28" ht="33.85" x14ac:dyDescent="0.3">
      <c r="A14" s="32">
        <v>11</v>
      </c>
      <c r="B14" s="94" t="s">
        <v>624</v>
      </c>
      <c r="C14" s="31" t="s">
        <v>232</v>
      </c>
      <c r="D14" s="115" t="s">
        <v>676</v>
      </c>
      <c r="E14" s="94">
        <v>1202072</v>
      </c>
      <c r="F14" s="94" t="s">
        <v>415</v>
      </c>
      <c r="G14" s="101" t="s">
        <v>705</v>
      </c>
      <c r="H14" s="94" t="s">
        <v>74</v>
      </c>
      <c r="I14" s="46">
        <v>0.307</v>
      </c>
      <c r="J14" s="47" t="s">
        <v>753</v>
      </c>
      <c r="K14" s="43">
        <v>106997.88</v>
      </c>
      <c r="L14" s="14">
        <v>53498</v>
      </c>
      <c r="M14" s="35">
        <v>53499.880000000005</v>
      </c>
      <c r="N14" s="49">
        <f t="shared" si="9"/>
        <v>0.5</v>
      </c>
      <c r="O14" s="53">
        <v>0</v>
      </c>
      <c r="P14" s="53">
        <v>53498</v>
      </c>
      <c r="Q14" s="114"/>
      <c r="R14" s="114"/>
      <c r="S14" s="114"/>
      <c r="T14" s="114"/>
      <c r="U14" s="114"/>
      <c r="V14" s="114"/>
      <c r="W14" s="114"/>
      <c r="X14" s="114"/>
      <c r="Y14" s="104" t="b">
        <f t="shared" si="10"/>
        <v>1</v>
      </c>
      <c r="Z14" s="118">
        <f t="shared" si="11"/>
        <v>0.5</v>
      </c>
      <c r="AA14" s="119" t="b">
        <f t="shared" si="12"/>
        <v>1</v>
      </c>
      <c r="AB14" s="119" t="b">
        <f t="shared" si="13"/>
        <v>1</v>
      </c>
    </row>
    <row r="15" spans="1:28" ht="22.55" x14ac:dyDescent="0.3">
      <c r="A15" s="50">
        <v>12</v>
      </c>
      <c r="B15" s="94" t="s">
        <v>625</v>
      </c>
      <c r="C15" s="31" t="s">
        <v>232</v>
      </c>
      <c r="D15" s="115" t="s">
        <v>396</v>
      </c>
      <c r="E15" s="94">
        <v>1216103</v>
      </c>
      <c r="F15" s="94" t="s">
        <v>111</v>
      </c>
      <c r="G15" s="101" t="s">
        <v>706</v>
      </c>
      <c r="H15" s="94" t="s">
        <v>74</v>
      </c>
      <c r="I15" s="46">
        <v>0.27300000000000002</v>
      </c>
      <c r="J15" s="47" t="s">
        <v>539</v>
      </c>
      <c r="K15" s="43">
        <v>226811.68</v>
      </c>
      <c r="L15" s="14">
        <v>158768</v>
      </c>
      <c r="M15" s="35">
        <v>68043.679999999993</v>
      </c>
      <c r="N15" s="49">
        <f t="shared" si="9"/>
        <v>0.7</v>
      </c>
      <c r="O15" s="53">
        <v>0</v>
      </c>
      <c r="P15" s="53">
        <v>158768</v>
      </c>
      <c r="Q15" s="114"/>
      <c r="R15" s="114"/>
      <c r="S15" s="114"/>
      <c r="T15" s="114"/>
      <c r="U15" s="114"/>
      <c r="V15" s="114"/>
      <c r="W15" s="114"/>
      <c r="X15" s="114"/>
      <c r="Y15" s="104" t="b">
        <f t="shared" si="10"/>
        <v>1</v>
      </c>
      <c r="Z15" s="118">
        <f t="shared" si="11"/>
        <v>0.7</v>
      </c>
      <c r="AA15" s="119" t="b">
        <f t="shared" si="12"/>
        <v>1</v>
      </c>
      <c r="AB15" s="119" t="b">
        <f t="shared" si="13"/>
        <v>1</v>
      </c>
    </row>
    <row r="16" spans="1:28" ht="22.55" x14ac:dyDescent="0.3">
      <c r="A16" s="32">
        <v>13</v>
      </c>
      <c r="B16" s="94" t="s">
        <v>626</v>
      </c>
      <c r="C16" s="31" t="s">
        <v>232</v>
      </c>
      <c r="D16" s="115" t="s">
        <v>679</v>
      </c>
      <c r="E16" s="94">
        <v>1213093</v>
      </c>
      <c r="F16" s="94" t="s">
        <v>113</v>
      </c>
      <c r="G16" s="101" t="s">
        <v>707</v>
      </c>
      <c r="H16" s="94" t="s">
        <v>74</v>
      </c>
      <c r="I16" s="46">
        <v>0.20599999999999999</v>
      </c>
      <c r="J16" s="47" t="s">
        <v>554</v>
      </c>
      <c r="K16" s="43">
        <v>363248.54</v>
      </c>
      <c r="L16" s="14">
        <v>181624</v>
      </c>
      <c r="M16" s="35">
        <v>181624.53999999998</v>
      </c>
      <c r="N16" s="49">
        <f t="shared" si="9"/>
        <v>0.5</v>
      </c>
      <c r="O16" s="53">
        <v>0</v>
      </c>
      <c r="P16" s="53">
        <v>181624</v>
      </c>
      <c r="Q16" s="114"/>
      <c r="R16" s="114"/>
      <c r="S16" s="114"/>
      <c r="T16" s="114"/>
      <c r="U16" s="114"/>
      <c r="V16" s="114"/>
      <c r="W16" s="114"/>
      <c r="X16" s="114"/>
      <c r="Y16" s="104" t="b">
        <f t="shared" si="10"/>
        <v>1</v>
      </c>
      <c r="Z16" s="118">
        <f t="shared" si="11"/>
        <v>0.5</v>
      </c>
      <c r="AA16" s="119" t="b">
        <f t="shared" si="12"/>
        <v>1</v>
      </c>
      <c r="AB16" s="119" t="b">
        <f t="shared" si="13"/>
        <v>1</v>
      </c>
    </row>
    <row r="17" spans="1:28" ht="45.1" x14ac:dyDescent="0.3">
      <c r="A17" s="50">
        <v>14</v>
      </c>
      <c r="B17" s="94" t="s">
        <v>627</v>
      </c>
      <c r="C17" s="31" t="s">
        <v>232</v>
      </c>
      <c r="D17" s="115" t="s">
        <v>397</v>
      </c>
      <c r="E17" s="94">
        <v>1216063</v>
      </c>
      <c r="F17" s="94" t="s">
        <v>111</v>
      </c>
      <c r="G17" s="101" t="s">
        <v>708</v>
      </c>
      <c r="H17" s="94" t="s">
        <v>74</v>
      </c>
      <c r="I17" s="46">
        <v>0.20499999999999999</v>
      </c>
      <c r="J17" s="47" t="s">
        <v>543</v>
      </c>
      <c r="K17" s="43">
        <v>276502.55</v>
      </c>
      <c r="L17" s="14">
        <v>193551</v>
      </c>
      <c r="M17" s="35">
        <v>82951.549999999988</v>
      </c>
      <c r="N17" s="49">
        <f t="shared" si="9"/>
        <v>0.7</v>
      </c>
      <c r="O17" s="53">
        <v>0</v>
      </c>
      <c r="P17" s="53">
        <v>193551</v>
      </c>
      <c r="Q17" s="114"/>
      <c r="R17" s="114"/>
      <c r="S17" s="114"/>
      <c r="T17" s="114"/>
      <c r="U17" s="114"/>
      <c r="V17" s="114"/>
      <c r="W17" s="114"/>
      <c r="X17" s="114"/>
      <c r="Y17" s="104" t="b">
        <f t="shared" si="10"/>
        <v>1</v>
      </c>
      <c r="Z17" s="118">
        <f t="shared" si="11"/>
        <v>0.7</v>
      </c>
      <c r="AA17" s="119" t="b">
        <f t="shared" si="12"/>
        <v>1</v>
      </c>
      <c r="AB17" s="119" t="b">
        <f t="shared" si="13"/>
        <v>1</v>
      </c>
    </row>
    <row r="18" spans="1:28" ht="33.85" x14ac:dyDescent="0.3">
      <c r="A18" s="32">
        <v>15</v>
      </c>
      <c r="B18" s="94" t="s">
        <v>628</v>
      </c>
      <c r="C18" s="31" t="s">
        <v>232</v>
      </c>
      <c r="D18" s="115" t="s">
        <v>104</v>
      </c>
      <c r="E18" s="94">
        <v>1263</v>
      </c>
      <c r="F18" s="94" t="s">
        <v>111</v>
      </c>
      <c r="G18" s="101" t="s">
        <v>709</v>
      </c>
      <c r="H18" s="94" t="s">
        <v>74</v>
      </c>
      <c r="I18" s="46">
        <v>0.19600000000000001</v>
      </c>
      <c r="J18" s="47" t="s">
        <v>506</v>
      </c>
      <c r="K18" s="43">
        <v>863549.24</v>
      </c>
      <c r="L18" s="14">
        <v>518129</v>
      </c>
      <c r="M18" s="35">
        <v>345420.24</v>
      </c>
      <c r="N18" s="49">
        <f t="shared" si="9"/>
        <v>0.6</v>
      </c>
      <c r="O18" s="53">
        <v>0</v>
      </c>
      <c r="P18" s="53">
        <v>518129</v>
      </c>
      <c r="Q18" s="114"/>
      <c r="R18" s="114"/>
      <c r="S18" s="114"/>
      <c r="T18" s="114"/>
      <c r="U18" s="114"/>
      <c r="V18" s="114"/>
      <c r="W18" s="114"/>
      <c r="X18" s="114"/>
      <c r="Y18" s="104" t="b">
        <f t="shared" si="10"/>
        <v>1</v>
      </c>
      <c r="Z18" s="118">
        <f t="shared" si="11"/>
        <v>0.6</v>
      </c>
      <c r="AA18" s="119" t="b">
        <f t="shared" si="12"/>
        <v>1</v>
      </c>
      <c r="AB18" s="119" t="b">
        <f t="shared" si="13"/>
        <v>1</v>
      </c>
    </row>
    <row r="19" spans="1:28" ht="45.1" x14ac:dyDescent="0.3">
      <c r="A19" s="50">
        <v>16</v>
      </c>
      <c r="B19" s="94" t="s">
        <v>629</v>
      </c>
      <c r="C19" s="31" t="s">
        <v>232</v>
      </c>
      <c r="D19" s="115" t="s">
        <v>680</v>
      </c>
      <c r="E19" s="94">
        <v>1205042</v>
      </c>
      <c r="F19" s="94" t="s">
        <v>114</v>
      </c>
      <c r="G19" s="101" t="s">
        <v>710</v>
      </c>
      <c r="H19" s="94" t="s">
        <v>53</v>
      </c>
      <c r="I19" s="46">
        <v>0.08</v>
      </c>
      <c r="J19" s="47" t="s">
        <v>512</v>
      </c>
      <c r="K19" s="43">
        <v>1186148.96</v>
      </c>
      <c r="L19" s="14">
        <v>711689</v>
      </c>
      <c r="M19" s="35">
        <v>474459.95999999996</v>
      </c>
      <c r="N19" s="49">
        <f t="shared" si="9"/>
        <v>0.6</v>
      </c>
      <c r="O19" s="53">
        <v>0</v>
      </c>
      <c r="P19" s="53">
        <v>711689</v>
      </c>
      <c r="Q19" s="114"/>
      <c r="R19" s="114"/>
      <c r="S19" s="114"/>
      <c r="T19" s="114"/>
      <c r="U19" s="114"/>
      <c r="V19" s="114"/>
      <c r="W19" s="114"/>
      <c r="X19" s="114"/>
      <c r="Y19" s="104" t="b">
        <f t="shared" si="10"/>
        <v>1</v>
      </c>
      <c r="Z19" s="118">
        <f t="shared" si="11"/>
        <v>0.6</v>
      </c>
      <c r="AA19" s="119" t="b">
        <f t="shared" si="12"/>
        <v>1</v>
      </c>
      <c r="AB19" s="119" t="b">
        <f t="shared" si="13"/>
        <v>1</v>
      </c>
    </row>
    <row r="20" spans="1:28" ht="70.45" customHeight="1" x14ac:dyDescent="0.3">
      <c r="A20" s="32">
        <v>17</v>
      </c>
      <c r="B20" s="94" t="s">
        <v>630</v>
      </c>
      <c r="C20" s="31" t="s">
        <v>232</v>
      </c>
      <c r="D20" s="115" t="s">
        <v>681</v>
      </c>
      <c r="E20" s="94">
        <v>1209073</v>
      </c>
      <c r="F20" s="94" t="s">
        <v>419</v>
      </c>
      <c r="G20" s="101" t="s">
        <v>711</v>
      </c>
      <c r="H20" s="94" t="s">
        <v>56</v>
      </c>
      <c r="I20" s="46">
        <v>0.872</v>
      </c>
      <c r="J20" s="47" t="s">
        <v>554</v>
      </c>
      <c r="K20" s="43">
        <v>837495.46</v>
      </c>
      <c r="L20" s="14">
        <v>502497</v>
      </c>
      <c r="M20" s="35">
        <v>334998.45999999996</v>
      </c>
      <c r="N20" s="49">
        <f t="shared" si="9"/>
        <v>0.6</v>
      </c>
      <c r="O20" s="53">
        <v>0</v>
      </c>
      <c r="P20" s="53">
        <v>502497</v>
      </c>
      <c r="Q20" s="114"/>
      <c r="R20" s="114"/>
      <c r="S20" s="114"/>
      <c r="T20" s="114"/>
      <c r="U20" s="114"/>
      <c r="V20" s="114"/>
      <c r="W20" s="114"/>
      <c r="X20" s="114"/>
      <c r="Y20" s="104" t="b">
        <f t="shared" si="10"/>
        <v>1</v>
      </c>
      <c r="Z20" s="118">
        <f t="shared" si="11"/>
        <v>0.6</v>
      </c>
      <c r="AA20" s="119" t="b">
        <f t="shared" si="12"/>
        <v>1</v>
      </c>
      <c r="AB20" s="119" t="b">
        <f t="shared" si="13"/>
        <v>1</v>
      </c>
    </row>
    <row r="21" spans="1:28" ht="56.35" x14ac:dyDescent="0.3">
      <c r="A21" s="50">
        <v>18</v>
      </c>
      <c r="B21" s="94" t="s">
        <v>631</v>
      </c>
      <c r="C21" s="31" t="s">
        <v>232</v>
      </c>
      <c r="D21" s="115" t="s">
        <v>354</v>
      </c>
      <c r="E21" s="94">
        <v>1203033</v>
      </c>
      <c r="F21" s="94" t="s">
        <v>413</v>
      </c>
      <c r="G21" s="101" t="s">
        <v>712</v>
      </c>
      <c r="H21" s="94" t="s">
        <v>56</v>
      </c>
      <c r="I21" s="46">
        <v>0.248</v>
      </c>
      <c r="J21" s="47" t="s">
        <v>452</v>
      </c>
      <c r="K21" s="43">
        <v>1096728.04</v>
      </c>
      <c r="L21" s="14">
        <v>548364</v>
      </c>
      <c r="M21" s="35">
        <v>548364.04</v>
      </c>
      <c r="N21" s="49">
        <f t="shared" si="9"/>
        <v>0.5</v>
      </c>
      <c r="O21" s="53">
        <v>0</v>
      </c>
      <c r="P21" s="53">
        <v>548364</v>
      </c>
      <c r="Q21" s="114"/>
      <c r="R21" s="114"/>
      <c r="S21" s="114"/>
      <c r="T21" s="114"/>
      <c r="U21" s="114"/>
      <c r="V21" s="114"/>
      <c r="W21" s="114"/>
      <c r="X21" s="114"/>
      <c r="Y21" s="104" t="b">
        <f t="shared" si="10"/>
        <v>1</v>
      </c>
      <c r="Z21" s="118">
        <f t="shared" si="11"/>
        <v>0.5</v>
      </c>
      <c r="AA21" s="119" t="b">
        <f t="shared" si="12"/>
        <v>1</v>
      </c>
      <c r="AB21" s="119" t="b">
        <f t="shared" si="13"/>
        <v>1</v>
      </c>
    </row>
    <row r="22" spans="1:28" ht="63.1" customHeight="1" x14ac:dyDescent="0.3">
      <c r="A22" s="32">
        <v>19</v>
      </c>
      <c r="B22" s="94" t="s">
        <v>632</v>
      </c>
      <c r="C22" s="31" t="s">
        <v>232</v>
      </c>
      <c r="D22" s="115" t="s">
        <v>347</v>
      </c>
      <c r="E22" s="94">
        <v>1202042</v>
      </c>
      <c r="F22" s="94" t="s">
        <v>415</v>
      </c>
      <c r="G22" s="101" t="s">
        <v>713</v>
      </c>
      <c r="H22" s="94" t="s">
        <v>74</v>
      </c>
      <c r="I22" s="46">
        <v>0.67100000000000004</v>
      </c>
      <c r="J22" s="47" t="s">
        <v>440</v>
      </c>
      <c r="K22" s="43">
        <v>233839.91</v>
      </c>
      <c r="L22" s="14">
        <v>187071</v>
      </c>
      <c r="M22" s="35">
        <v>46768.91</v>
      </c>
      <c r="N22" s="49">
        <f t="shared" si="9"/>
        <v>0.8</v>
      </c>
      <c r="O22" s="53">
        <v>0</v>
      </c>
      <c r="P22" s="53">
        <v>187071</v>
      </c>
      <c r="Q22" s="114"/>
      <c r="R22" s="114"/>
      <c r="S22" s="114"/>
      <c r="T22" s="114"/>
      <c r="U22" s="114"/>
      <c r="V22" s="114"/>
      <c r="W22" s="114"/>
      <c r="X22" s="114"/>
      <c r="Y22" s="104" t="b">
        <f t="shared" si="10"/>
        <v>1</v>
      </c>
      <c r="Z22" s="118">
        <f t="shared" si="11"/>
        <v>0.8</v>
      </c>
      <c r="AA22" s="119" t="b">
        <f t="shared" si="12"/>
        <v>1</v>
      </c>
      <c r="AB22" s="119" t="b">
        <f t="shared" si="13"/>
        <v>1</v>
      </c>
    </row>
    <row r="23" spans="1:28" ht="33.85" x14ac:dyDescent="0.3">
      <c r="A23" s="37">
        <v>20</v>
      </c>
      <c r="B23" s="92" t="s">
        <v>633</v>
      </c>
      <c r="C23" s="33" t="s">
        <v>231</v>
      </c>
      <c r="D23" s="113" t="s">
        <v>101</v>
      </c>
      <c r="E23" s="92">
        <v>1216092</v>
      </c>
      <c r="F23" s="92" t="s">
        <v>111</v>
      </c>
      <c r="G23" s="99" t="s">
        <v>714</v>
      </c>
      <c r="H23" s="92" t="s">
        <v>74</v>
      </c>
      <c r="I23" s="39">
        <v>0.60499999999999998</v>
      </c>
      <c r="J23" s="40" t="s">
        <v>754</v>
      </c>
      <c r="K23" s="41">
        <v>834651.52</v>
      </c>
      <c r="L23" s="54">
        <v>500790</v>
      </c>
      <c r="M23" s="36">
        <v>333861.52</v>
      </c>
      <c r="N23" s="38">
        <f t="shared" si="9"/>
        <v>0.6</v>
      </c>
      <c r="O23" s="55">
        <v>0</v>
      </c>
      <c r="P23" s="55">
        <v>27000</v>
      </c>
      <c r="Q23" s="55">
        <v>473790</v>
      </c>
      <c r="R23" s="114"/>
      <c r="S23" s="114"/>
      <c r="T23" s="114"/>
      <c r="U23" s="114"/>
      <c r="V23" s="114"/>
      <c r="W23" s="114"/>
      <c r="X23" s="114"/>
      <c r="Y23" s="104" t="b">
        <f t="shared" si="10"/>
        <v>1</v>
      </c>
      <c r="Z23" s="118">
        <f t="shared" si="11"/>
        <v>0.6</v>
      </c>
      <c r="AA23" s="119" t="b">
        <f t="shared" si="12"/>
        <v>1</v>
      </c>
      <c r="AB23" s="119" t="b">
        <f t="shared" si="13"/>
        <v>1</v>
      </c>
    </row>
    <row r="24" spans="1:28" ht="38.200000000000003" customHeight="1" x14ac:dyDescent="0.3">
      <c r="A24" s="32">
        <v>21</v>
      </c>
      <c r="B24" s="94" t="s">
        <v>634</v>
      </c>
      <c r="C24" s="31" t="s">
        <v>232</v>
      </c>
      <c r="D24" s="115" t="s">
        <v>409</v>
      </c>
      <c r="E24" s="94">
        <v>1216112</v>
      </c>
      <c r="F24" s="94" t="s">
        <v>111</v>
      </c>
      <c r="G24" s="101" t="s">
        <v>715</v>
      </c>
      <c r="H24" s="94" t="s">
        <v>74</v>
      </c>
      <c r="I24" s="46">
        <v>0.5</v>
      </c>
      <c r="J24" s="47" t="s">
        <v>568</v>
      </c>
      <c r="K24" s="43">
        <v>370846.32</v>
      </c>
      <c r="L24" s="14">
        <v>222507</v>
      </c>
      <c r="M24" s="35">
        <v>148339.32</v>
      </c>
      <c r="N24" s="49">
        <f t="shared" si="9"/>
        <v>0.6</v>
      </c>
      <c r="O24" s="53">
        <v>0</v>
      </c>
      <c r="P24" s="53">
        <v>222507</v>
      </c>
      <c r="Q24" s="114"/>
      <c r="R24" s="114"/>
      <c r="S24" s="114"/>
      <c r="T24" s="114"/>
      <c r="U24" s="114"/>
      <c r="V24" s="114"/>
      <c r="W24" s="114"/>
      <c r="X24" s="114"/>
      <c r="Y24" s="104" t="b">
        <f t="shared" si="10"/>
        <v>1</v>
      </c>
      <c r="Z24" s="118">
        <f t="shared" si="11"/>
        <v>0.6</v>
      </c>
      <c r="AA24" s="119" t="b">
        <f t="shared" si="12"/>
        <v>1</v>
      </c>
      <c r="AB24" s="119" t="b">
        <f t="shared" si="13"/>
        <v>1</v>
      </c>
    </row>
    <row r="25" spans="1:28" ht="33.85" x14ac:dyDescent="0.3">
      <c r="A25" s="50">
        <v>22</v>
      </c>
      <c r="B25" s="94" t="s">
        <v>635</v>
      </c>
      <c r="C25" s="31" t="s">
        <v>232</v>
      </c>
      <c r="D25" s="115" t="s">
        <v>682</v>
      </c>
      <c r="E25" s="94">
        <v>1211072</v>
      </c>
      <c r="F25" s="94" t="s">
        <v>115</v>
      </c>
      <c r="G25" s="101" t="s">
        <v>716</v>
      </c>
      <c r="H25" s="94" t="s">
        <v>74</v>
      </c>
      <c r="I25" s="46">
        <v>0.3</v>
      </c>
      <c r="J25" s="47" t="s">
        <v>552</v>
      </c>
      <c r="K25" s="43">
        <v>267516.53999999998</v>
      </c>
      <c r="L25" s="14">
        <v>133758</v>
      </c>
      <c r="M25" s="35">
        <v>133758.53999999998</v>
      </c>
      <c r="N25" s="49">
        <f t="shared" si="9"/>
        <v>0.5</v>
      </c>
      <c r="O25" s="53">
        <v>0</v>
      </c>
      <c r="P25" s="53">
        <v>133758</v>
      </c>
      <c r="Q25" s="114"/>
      <c r="R25" s="114"/>
      <c r="S25" s="114"/>
      <c r="T25" s="114"/>
      <c r="U25" s="114"/>
      <c r="V25" s="114"/>
      <c r="W25" s="114"/>
      <c r="X25" s="114"/>
      <c r="Y25" s="104" t="b">
        <f t="shared" si="10"/>
        <v>1</v>
      </c>
      <c r="Z25" s="118">
        <f t="shared" si="11"/>
        <v>0.5</v>
      </c>
      <c r="AA25" s="119" t="b">
        <f t="shared" si="12"/>
        <v>1</v>
      </c>
      <c r="AB25" s="119" t="b">
        <f t="shared" si="13"/>
        <v>1</v>
      </c>
    </row>
    <row r="26" spans="1:28" ht="33.85" x14ac:dyDescent="0.3">
      <c r="A26" s="32">
        <v>23</v>
      </c>
      <c r="B26" s="94" t="s">
        <v>636</v>
      </c>
      <c r="C26" s="31" t="s">
        <v>232</v>
      </c>
      <c r="D26" s="115" t="s">
        <v>683</v>
      </c>
      <c r="E26" s="94">
        <v>1207092</v>
      </c>
      <c r="F26" s="94" t="s">
        <v>116</v>
      </c>
      <c r="G26" s="101" t="s">
        <v>717</v>
      </c>
      <c r="H26" s="94" t="s">
        <v>74</v>
      </c>
      <c r="I26" s="46">
        <v>0.28000000000000003</v>
      </c>
      <c r="J26" s="47" t="s">
        <v>469</v>
      </c>
      <c r="K26" s="43">
        <v>360685.34</v>
      </c>
      <c r="L26" s="14">
        <v>288548</v>
      </c>
      <c r="M26" s="35">
        <v>72137.340000000026</v>
      </c>
      <c r="N26" s="49">
        <f t="shared" si="9"/>
        <v>0.8</v>
      </c>
      <c r="O26" s="53">
        <v>0</v>
      </c>
      <c r="P26" s="53">
        <v>288548</v>
      </c>
      <c r="Q26" s="114"/>
      <c r="R26" s="114"/>
      <c r="S26" s="114"/>
      <c r="T26" s="114"/>
      <c r="U26" s="114"/>
      <c r="V26" s="114"/>
      <c r="W26" s="114"/>
      <c r="X26" s="114"/>
      <c r="Y26" s="104" t="b">
        <f t="shared" si="10"/>
        <v>1</v>
      </c>
      <c r="Z26" s="118">
        <f t="shared" si="11"/>
        <v>0.8</v>
      </c>
      <c r="AA26" s="119" t="b">
        <f t="shared" si="12"/>
        <v>1</v>
      </c>
      <c r="AB26" s="119" t="b">
        <f t="shared" si="13"/>
        <v>1</v>
      </c>
    </row>
    <row r="27" spans="1:28" ht="22.55" x14ac:dyDescent="0.3">
      <c r="A27" s="50">
        <v>24</v>
      </c>
      <c r="B27" s="94" t="s">
        <v>637</v>
      </c>
      <c r="C27" s="31" t="s">
        <v>232</v>
      </c>
      <c r="D27" s="115" t="s">
        <v>678</v>
      </c>
      <c r="E27" s="94">
        <v>1207122</v>
      </c>
      <c r="F27" s="94" t="s">
        <v>116</v>
      </c>
      <c r="G27" s="101" t="s">
        <v>777</v>
      </c>
      <c r="H27" s="94" t="s">
        <v>74</v>
      </c>
      <c r="I27" s="46">
        <v>0.23</v>
      </c>
      <c r="J27" s="47" t="s">
        <v>521</v>
      </c>
      <c r="K27" s="43">
        <v>85125.07</v>
      </c>
      <c r="L27" s="14">
        <v>51075</v>
      </c>
      <c r="M27" s="35">
        <v>34050.070000000007</v>
      </c>
      <c r="N27" s="49">
        <f t="shared" si="9"/>
        <v>0.6</v>
      </c>
      <c r="O27" s="53">
        <v>0</v>
      </c>
      <c r="P27" s="53">
        <v>51075</v>
      </c>
      <c r="Q27" s="114"/>
      <c r="R27" s="114"/>
      <c r="S27" s="114"/>
      <c r="T27" s="114"/>
      <c r="U27" s="114"/>
      <c r="V27" s="114"/>
      <c r="W27" s="114"/>
      <c r="X27" s="114"/>
      <c r="Y27" s="104" t="b">
        <f t="shared" si="10"/>
        <v>1</v>
      </c>
      <c r="Z27" s="118">
        <f t="shared" si="11"/>
        <v>0.6</v>
      </c>
      <c r="AA27" s="119" t="b">
        <f t="shared" si="12"/>
        <v>1</v>
      </c>
      <c r="AB27" s="119" t="b">
        <f t="shared" si="13"/>
        <v>1</v>
      </c>
    </row>
    <row r="28" spans="1:28" ht="33.85" x14ac:dyDescent="0.3">
      <c r="A28" s="32">
        <v>25</v>
      </c>
      <c r="B28" s="94" t="s">
        <v>638</v>
      </c>
      <c r="C28" s="31" t="s">
        <v>232</v>
      </c>
      <c r="D28" s="115" t="s">
        <v>344</v>
      </c>
      <c r="E28" s="94">
        <v>1203053</v>
      </c>
      <c r="F28" s="94" t="s">
        <v>413</v>
      </c>
      <c r="G28" s="101" t="s">
        <v>718</v>
      </c>
      <c r="H28" s="94" t="s">
        <v>56</v>
      </c>
      <c r="I28" s="46">
        <v>0.26200000000000001</v>
      </c>
      <c r="J28" s="47" t="s">
        <v>434</v>
      </c>
      <c r="K28" s="43">
        <v>636745.42000000004</v>
      </c>
      <c r="L28" s="14">
        <v>318372</v>
      </c>
      <c r="M28" s="35">
        <v>318373.42000000004</v>
      </c>
      <c r="N28" s="49">
        <f t="shared" si="9"/>
        <v>0.5</v>
      </c>
      <c r="O28" s="53">
        <v>0</v>
      </c>
      <c r="P28" s="53">
        <v>318372</v>
      </c>
      <c r="Q28" s="114"/>
      <c r="R28" s="114"/>
      <c r="S28" s="114"/>
      <c r="T28" s="114"/>
      <c r="U28" s="114"/>
      <c r="V28" s="114"/>
      <c r="W28" s="114"/>
      <c r="X28" s="114"/>
      <c r="Y28" s="104" t="b">
        <f t="shared" si="10"/>
        <v>1</v>
      </c>
      <c r="Z28" s="118">
        <f t="shared" si="11"/>
        <v>0.5</v>
      </c>
      <c r="AA28" s="119" t="b">
        <f t="shared" si="12"/>
        <v>1</v>
      </c>
      <c r="AB28" s="119" t="b">
        <f t="shared" si="13"/>
        <v>1</v>
      </c>
    </row>
    <row r="29" spans="1:28" ht="49.5" customHeight="1" x14ac:dyDescent="0.3">
      <c r="A29" s="50">
        <v>26</v>
      </c>
      <c r="B29" s="94" t="s">
        <v>639</v>
      </c>
      <c r="C29" s="31" t="s">
        <v>232</v>
      </c>
      <c r="D29" s="115" t="s">
        <v>684</v>
      </c>
      <c r="E29" s="94">
        <v>1213052</v>
      </c>
      <c r="F29" s="94" t="s">
        <v>113</v>
      </c>
      <c r="G29" s="101" t="s">
        <v>719</v>
      </c>
      <c r="H29" s="94" t="s">
        <v>74</v>
      </c>
      <c r="I29" s="46">
        <v>1.85</v>
      </c>
      <c r="J29" s="47" t="s">
        <v>447</v>
      </c>
      <c r="K29" s="43">
        <v>1080003.49</v>
      </c>
      <c r="L29" s="14">
        <v>540001</v>
      </c>
      <c r="M29" s="35">
        <v>540002.49</v>
      </c>
      <c r="N29" s="49">
        <f t="shared" si="9"/>
        <v>0.5</v>
      </c>
      <c r="O29" s="53">
        <v>0</v>
      </c>
      <c r="P29" s="53">
        <v>540001</v>
      </c>
      <c r="Q29" s="114"/>
      <c r="R29" s="114"/>
      <c r="S29" s="114"/>
      <c r="T29" s="114"/>
      <c r="U29" s="114"/>
      <c r="V29" s="114"/>
      <c r="W29" s="114"/>
      <c r="X29" s="114"/>
      <c r="Y29" s="104" t="b">
        <f t="shared" si="10"/>
        <v>1</v>
      </c>
      <c r="Z29" s="118">
        <f t="shared" si="11"/>
        <v>0.5</v>
      </c>
      <c r="AA29" s="119" t="b">
        <f t="shared" si="12"/>
        <v>1</v>
      </c>
      <c r="AB29" s="119" t="b">
        <f t="shared" si="13"/>
        <v>1</v>
      </c>
    </row>
    <row r="30" spans="1:28" ht="33.85" x14ac:dyDescent="0.3">
      <c r="A30" s="32">
        <v>27</v>
      </c>
      <c r="B30" s="94" t="s">
        <v>640</v>
      </c>
      <c r="C30" s="31" t="s">
        <v>232</v>
      </c>
      <c r="D30" s="115" t="s">
        <v>403</v>
      </c>
      <c r="E30" s="94">
        <v>1207072</v>
      </c>
      <c r="F30" s="94" t="s">
        <v>116</v>
      </c>
      <c r="G30" s="101" t="s">
        <v>720</v>
      </c>
      <c r="H30" s="94" t="s">
        <v>74</v>
      </c>
      <c r="I30" s="46">
        <v>1.635</v>
      </c>
      <c r="J30" s="47" t="s">
        <v>224</v>
      </c>
      <c r="K30" s="43">
        <v>1276033.2</v>
      </c>
      <c r="L30" s="14">
        <v>893223</v>
      </c>
      <c r="M30" s="35">
        <v>382810.19999999995</v>
      </c>
      <c r="N30" s="49">
        <f t="shared" si="9"/>
        <v>0.7</v>
      </c>
      <c r="O30" s="53">
        <v>0</v>
      </c>
      <c r="P30" s="53">
        <v>893223</v>
      </c>
      <c r="Q30" s="114"/>
      <c r="R30" s="114"/>
      <c r="S30" s="114"/>
      <c r="T30" s="114"/>
      <c r="U30" s="114"/>
      <c r="V30" s="114"/>
      <c r="W30" s="114"/>
      <c r="X30" s="114"/>
      <c r="Y30" s="104" t="b">
        <f t="shared" si="10"/>
        <v>1</v>
      </c>
      <c r="Z30" s="118">
        <f t="shared" si="11"/>
        <v>0.7</v>
      </c>
      <c r="AA30" s="119" t="b">
        <f t="shared" si="12"/>
        <v>1</v>
      </c>
      <c r="AB30" s="119" t="b">
        <f t="shared" si="13"/>
        <v>1</v>
      </c>
    </row>
    <row r="31" spans="1:28" ht="33.85" x14ac:dyDescent="0.3">
      <c r="A31" s="50">
        <v>28</v>
      </c>
      <c r="B31" s="94" t="s">
        <v>641</v>
      </c>
      <c r="C31" s="31" t="s">
        <v>232</v>
      </c>
      <c r="D31" s="115" t="s">
        <v>685</v>
      </c>
      <c r="E31" s="94">
        <v>1219022</v>
      </c>
      <c r="F31" s="94" t="s">
        <v>416</v>
      </c>
      <c r="G31" s="101" t="s">
        <v>721</v>
      </c>
      <c r="H31" s="94" t="s">
        <v>74</v>
      </c>
      <c r="I31" s="46">
        <v>1.619</v>
      </c>
      <c r="J31" s="47" t="s">
        <v>751</v>
      </c>
      <c r="K31" s="43">
        <v>680516.73</v>
      </c>
      <c r="L31" s="14">
        <v>408310</v>
      </c>
      <c r="M31" s="35">
        <v>272206.73</v>
      </c>
      <c r="N31" s="49">
        <f t="shared" si="9"/>
        <v>0.6</v>
      </c>
      <c r="O31" s="53">
        <v>0</v>
      </c>
      <c r="P31" s="53">
        <v>408310</v>
      </c>
      <c r="Q31" s="114"/>
      <c r="R31" s="114"/>
      <c r="S31" s="114"/>
      <c r="T31" s="114"/>
      <c r="U31" s="114"/>
      <c r="V31" s="114"/>
      <c r="W31" s="114"/>
      <c r="X31" s="114"/>
      <c r="Y31" s="104" t="b">
        <f t="shared" si="10"/>
        <v>1</v>
      </c>
      <c r="Z31" s="118">
        <f t="shared" si="11"/>
        <v>0.6</v>
      </c>
      <c r="AA31" s="119" t="b">
        <f t="shared" si="12"/>
        <v>1</v>
      </c>
      <c r="AB31" s="119" t="b">
        <f t="shared" si="13"/>
        <v>1</v>
      </c>
    </row>
    <row r="32" spans="1:28" ht="49.5" customHeight="1" x14ac:dyDescent="0.3">
      <c r="A32" s="34">
        <v>29</v>
      </c>
      <c r="B32" s="92" t="s">
        <v>642</v>
      </c>
      <c r="C32" s="33" t="s">
        <v>231</v>
      </c>
      <c r="D32" s="113" t="s">
        <v>405</v>
      </c>
      <c r="E32" s="92">
        <v>1217022</v>
      </c>
      <c r="F32" s="92" t="s">
        <v>414</v>
      </c>
      <c r="G32" s="99" t="s">
        <v>722</v>
      </c>
      <c r="H32" s="92" t="s">
        <v>74</v>
      </c>
      <c r="I32" s="39">
        <v>1.5109999999999999</v>
      </c>
      <c r="J32" s="40" t="s">
        <v>559</v>
      </c>
      <c r="K32" s="41">
        <v>1627933.76</v>
      </c>
      <c r="L32" s="54">
        <v>813966</v>
      </c>
      <c r="M32" s="36">
        <v>813967.76</v>
      </c>
      <c r="N32" s="38">
        <f t="shared" si="9"/>
        <v>0.5</v>
      </c>
      <c r="O32" s="55">
        <v>0</v>
      </c>
      <c r="P32" s="55">
        <v>81396</v>
      </c>
      <c r="Q32" s="55">
        <v>732570</v>
      </c>
      <c r="R32" s="114"/>
      <c r="S32" s="114"/>
      <c r="T32" s="114"/>
      <c r="U32" s="114"/>
      <c r="V32" s="114"/>
      <c r="W32" s="114"/>
      <c r="X32" s="114"/>
      <c r="Y32" s="104" t="b">
        <f t="shared" si="10"/>
        <v>1</v>
      </c>
      <c r="Z32" s="118">
        <f t="shared" si="11"/>
        <v>0.5</v>
      </c>
      <c r="AA32" s="119" t="b">
        <f t="shared" si="12"/>
        <v>1</v>
      </c>
      <c r="AB32" s="119" t="b">
        <f t="shared" si="13"/>
        <v>1</v>
      </c>
    </row>
    <row r="33" spans="1:28" ht="45.1" x14ac:dyDescent="0.3">
      <c r="A33" s="50">
        <v>30</v>
      </c>
      <c r="B33" s="94" t="s">
        <v>643</v>
      </c>
      <c r="C33" s="31" t="s">
        <v>232</v>
      </c>
      <c r="D33" s="115" t="s">
        <v>686</v>
      </c>
      <c r="E33" s="94">
        <v>1207032</v>
      </c>
      <c r="F33" s="94" t="s">
        <v>116</v>
      </c>
      <c r="G33" s="101" t="s">
        <v>723</v>
      </c>
      <c r="H33" s="94" t="s">
        <v>74</v>
      </c>
      <c r="I33" s="46">
        <v>1.355</v>
      </c>
      <c r="J33" s="47" t="s">
        <v>225</v>
      </c>
      <c r="K33" s="43">
        <v>977106.06</v>
      </c>
      <c r="L33" s="14">
        <v>683974</v>
      </c>
      <c r="M33" s="35">
        <v>293132.06000000006</v>
      </c>
      <c r="N33" s="49">
        <f t="shared" si="9"/>
        <v>0.7</v>
      </c>
      <c r="O33" s="53">
        <v>0</v>
      </c>
      <c r="P33" s="53">
        <v>683974</v>
      </c>
      <c r="Q33" s="114"/>
      <c r="R33" s="114"/>
      <c r="S33" s="114"/>
      <c r="T33" s="114"/>
      <c r="U33" s="114"/>
      <c r="V33" s="114"/>
      <c r="W33" s="114"/>
      <c r="X33" s="114"/>
      <c r="Y33" s="104" t="b">
        <f t="shared" si="10"/>
        <v>1</v>
      </c>
      <c r="Z33" s="118">
        <f t="shared" si="11"/>
        <v>0.7</v>
      </c>
      <c r="AA33" s="119" t="b">
        <f t="shared" si="12"/>
        <v>1</v>
      </c>
      <c r="AB33" s="119" t="b">
        <f t="shared" si="13"/>
        <v>1</v>
      </c>
    </row>
    <row r="34" spans="1:28" ht="45.1" x14ac:dyDescent="0.3">
      <c r="A34" s="32">
        <v>31</v>
      </c>
      <c r="B34" s="94" t="s">
        <v>644</v>
      </c>
      <c r="C34" s="31" t="s">
        <v>232</v>
      </c>
      <c r="D34" s="115" t="s">
        <v>673</v>
      </c>
      <c r="E34" s="94">
        <v>1211032</v>
      </c>
      <c r="F34" s="94" t="s">
        <v>115</v>
      </c>
      <c r="G34" s="101" t="s">
        <v>724</v>
      </c>
      <c r="H34" s="94" t="s">
        <v>74</v>
      </c>
      <c r="I34" s="46">
        <v>1.0620000000000001</v>
      </c>
      <c r="J34" s="47" t="s">
        <v>469</v>
      </c>
      <c r="K34" s="43">
        <v>719354.76</v>
      </c>
      <c r="L34" s="14">
        <v>431612</v>
      </c>
      <c r="M34" s="35">
        <v>287742.76</v>
      </c>
      <c r="N34" s="49">
        <f t="shared" si="9"/>
        <v>0.6</v>
      </c>
      <c r="O34" s="53">
        <v>0</v>
      </c>
      <c r="P34" s="53">
        <v>431612</v>
      </c>
      <c r="Q34" s="114"/>
      <c r="R34" s="114"/>
      <c r="S34" s="114"/>
      <c r="T34" s="114"/>
      <c r="U34" s="114"/>
      <c r="V34" s="114"/>
      <c r="W34" s="114"/>
      <c r="X34" s="114"/>
      <c r="Y34" s="104" t="b">
        <f t="shared" si="10"/>
        <v>1</v>
      </c>
      <c r="Z34" s="118">
        <f t="shared" si="11"/>
        <v>0.6</v>
      </c>
      <c r="AA34" s="119" t="b">
        <f t="shared" si="12"/>
        <v>1</v>
      </c>
      <c r="AB34" s="119" t="b">
        <f t="shared" si="13"/>
        <v>1</v>
      </c>
    </row>
    <row r="35" spans="1:28" ht="68.25" customHeight="1" x14ac:dyDescent="0.3">
      <c r="A35" s="50">
        <v>32</v>
      </c>
      <c r="B35" s="94" t="s">
        <v>645</v>
      </c>
      <c r="C35" s="31" t="s">
        <v>232</v>
      </c>
      <c r="D35" s="115" t="s">
        <v>687</v>
      </c>
      <c r="E35" s="94">
        <v>1210082</v>
      </c>
      <c r="F35" s="94" t="s">
        <v>417</v>
      </c>
      <c r="G35" s="101" t="s">
        <v>725</v>
      </c>
      <c r="H35" s="94" t="s">
        <v>74</v>
      </c>
      <c r="I35" s="46">
        <v>1.0029999999999999</v>
      </c>
      <c r="J35" s="47" t="s">
        <v>755</v>
      </c>
      <c r="K35" s="43">
        <v>662259.98</v>
      </c>
      <c r="L35" s="14">
        <v>331129</v>
      </c>
      <c r="M35" s="35">
        <v>331130.98</v>
      </c>
      <c r="N35" s="49">
        <f t="shared" si="9"/>
        <v>0.5</v>
      </c>
      <c r="O35" s="53">
        <v>0</v>
      </c>
      <c r="P35" s="53">
        <v>331129</v>
      </c>
      <c r="Q35" s="114"/>
      <c r="R35" s="114"/>
      <c r="S35" s="114"/>
      <c r="T35" s="114"/>
      <c r="U35" s="114"/>
      <c r="V35" s="114"/>
      <c r="W35" s="114"/>
      <c r="X35" s="114"/>
      <c r="Y35" s="104" t="b">
        <f t="shared" si="10"/>
        <v>1</v>
      </c>
      <c r="Z35" s="118">
        <f t="shared" si="11"/>
        <v>0.5</v>
      </c>
      <c r="AA35" s="119" t="b">
        <f t="shared" si="12"/>
        <v>1</v>
      </c>
      <c r="AB35" s="119" t="b">
        <f t="shared" si="13"/>
        <v>1</v>
      </c>
    </row>
    <row r="36" spans="1:28" ht="22.55" x14ac:dyDescent="0.3">
      <c r="A36" s="32">
        <v>33</v>
      </c>
      <c r="B36" s="94" t="s">
        <v>646</v>
      </c>
      <c r="C36" s="31" t="s">
        <v>232</v>
      </c>
      <c r="D36" s="115" t="s">
        <v>688</v>
      </c>
      <c r="E36" s="94">
        <v>1214023</v>
      </c>
      <c r="F36" s="94" t="s">
        <v>118</v>
      </c>
      <c r="G36" s="101" t="s">
        <v>726</v>
      </c>
      <c r="H36" s="94" t="s">
        <v>74</v>
      </c>
      <c r="I36" s="46">
        <v>0.95</v>
      </c>
      <c r="J36" s="47" t="s">
        <v>521</v>
      </c>
      <c r="K36" s="43">
        <v>469572.28</v>
      </c>
      <c r="L36" s="14">
        <v>281743</v>
      </c>
      <c r="M36" s="35">
        <v>187829.28000000003</v>
      </c>
      <c r="N36" s="49">
        <f t="shared" si="9"/>
        <v>0.6</v>
      </c>
      <c r="O36" s="53">
        <v>0</v>
      </c>
      <c r="P36" s="53">
        <v>281743</v>
      </c>
      <c r="Q36" s="114"/>
      <c r="R36" s="114"/>
      <c r="S36" s="114"/>
      <c r="T36" s="114"/>
      <c r="U36" s="114"/>
      <c r="V36" s="114"/>
      <c r="W36" s="114"/>
      <c r="X36" s="114"/>
      <c r="Y36" s="104" t="b">
        <f t="shared" si="10"/>
        <v>1</v>
      </c>
      <c r="Z36" s="118">
        <f t="shared" si="11"/>
        <v>0.6</v>
      </c>
      <c r="AA36" s="119" t="b">
        <f t="shared" si="12"/>
        <v>1</v>
      </c>
      <c r="AB36" s="119" t="b">
        <f t="shared" si="13"/>
        <v>1</v>
      </c>
    </row>
    <row r="37" spans="1:28" ht="45.1" x14ac:dyDescent="0.3">
      <c r="A37" s="50">
        <v>34</v>
      </c>
      <c r="B37" s="94" t="s">
        <v>647</v>
      </c>
      <c r="C37" s="31" t="s">
        <v>232</v>
      </c>
      <c r="D37" s="115" t="s">
        <v>689</v>
      </c>
      <c r="E37" s="94">
        <v>1215082</v>
      </c>
      <c r="F37" s="94" t="s">
        <v>421</v>
      </c>
      <c r="G37" s="101" t="s">
        <v>727</v>
      </c>
      <c r="H37" s="94" t="s">
        <v>74</v>
      </c>
      <c r="I37" s="46">
        <v>0.71299999999999997</v>
      </c>
      <c r="J37" s="47" t="s">
        <v>230</v>
      </c>
      <c r="K37" s="43">
        <v>273139.13</v>
      </c>
      <c r="L37" s="14">
        <v>136569</v>
      </c>
      <c r="M37" s="35">
        <v>136570.13</v>
      </c>
      <c r="N37" s="49">
        <f t="shared" si="9"/>
        <v>0.5</v>
      </c>
      <c r="O37" s="53">
        <v>0</v>
      </c>
      <c r="P37" s="53">
        <v>136569</v>
      </c>
      <c r="Q37" s="114"/>
      <c r="R37" s="114"/>
      <c r="S37" s="114"/>
      <c r="T37" s="114"/>
      <c r="U37" s="114"/>
      <c r="V37" s="114"/>
      <c r="W37" s="114"/>
      <c r="X37" s="114"/>
      <c r="Y37" s="104" t="b">
        <f t="shared" si="10"/>
        <v>1</v>
      </c>
      <c r="Z37" s="118">
        <f t="shared" si="11"/>
        <v>0.5</v>
      </c>
      <c r="AA37" s="119" t="b">
        <f t="shared" si="12"/>
        <v>1</v>
      </c>
      <c r="AB37" s="119" t="b">
        <f t="shared" si="13"/>
        <v>1</v>
      </c>
    </row>
    <row r="38" spans="1:28" ht="61.55" customHeight="1" x14ac:dyDescent="0.3">
      <c r="A38" s="32">
        <v>35</v>
      </c>
      <c r="B38" s="94" t="s">
        <v>648</v>
      </c>
      <c r="C38" s="31" t="s">
        <v>232</v>
      </c>
      <c r="D38" s="115" t="s">
        <v>690</v>
      </c>
      <c r="E38" s="94">
        <v>1210163</v>
      </c>
      <c r="F38" s="94" t="s">
        <v>417</v>
      </c>
      <c r="G38" s="101" t="s">
        <v>728</v>
      </c>
      <c r="H38" s="94" t="s">
        <v>74</v>
      </c>
      <c r="I38" s="46">
        <v>0.53500000000000003</v>
      </c>
      <c r="J38" s="47" t="s">
        <v>447</v>
      </c>
      <c r="K38" s="43">
        <v>567567.97</v>
      </c>
      <c r="L38" s="14">
        <v>283783</v>
      </c>
      <c r="M38" s="35">
        <v>283784.96999999997</v>
      </c>
      <c r="N38" s="49">
        <f t="shared" si="9"/>
        <v>0.5</v>
      </c>
      <c r="O38" s="53">
        <v>0</v>
      </c>
      <c r="P38" s="53">
        <v>283783</v>
      </c>
      <c r="Q38" s="114"/>
      <c r="R38" s="114"/>
      <c r="S38" s="114"/>
      <c r="T38" s="114"/>
      <c r="U38" s="114"/>
      <c r="V38" s="114"/>
      <c r="W38" s="114"/>
      <c r="X38" s="114"/>
      <c r="Y38" s="104" t="b">
        <f t="shared" si="10"/>
        <v>1</v>
      </c>
      <c r="Z38" s="118">
        <f t="shared" si="11"/>
        <v>0.5</v>
      </c>
      <c r="AA38" s="119" t="b">
        <f t="shared" si="12"/>
        <v>1</v>
      </c>
      <c r="AB38" s="119" t="b">
        <f t="shared" si="13"/>
        <v>1</v>
      </c>
    </row>
    <row r="39" spans="1:28" ht="46.5" customHeight="1" x14ac:dyDescent="0.3">
      <c r="A39" s="50">
        <v>36</v>
      </c>
      <c r="B39" s="94" t="s">
        <v>649</v>
      </c>
      <c r="C39" s="31" t="s">
        <v>232</v>
      </c>
      <c r="D39" s="115" t="s">
        <v>686</v>
      </c>
      <c r="E39" s="94">
        <v>1207032</v>
      </c>
      <c r="F39" s="94" t="s">
        <v>116</v>
      </c>
      <c r="G39" s="101" t="s">
        <v>729</v>
      </c>
      <c r="H39" s="94" t="s">
        <v>74</v>
      </c>
      <c r="I39" s="46">
        <v>0.435</v>
      </c>
      <c r="J39" s="47" t="s">
        <v>225</v>
      </c>
      <c r="K39" s="43">
        <v>253028.28</v>
      </c>
      <c r="L39" s="14">
        <v>177119</v>
      </c>
      <c r="M39" s="35">
        <v>75909.279999999999</v>
      </c>
      <c r="N39" s="49">
        <f t="shared" si="9"/>
        <v>0.7</v>
      </c>
      <c r="O39" s="53">
        <v>0</v>
      </c>
      <c r="P39" s="53">
        <v>177119</v>
      </c>
      <c r="Q39" s="114"/>
      <c r="R39" s="114"/>
      <c r="S39" s="114"/>
      <c r="T39" s="114"/>
      <c r="U39" s="114"/>
      <c r="V39" s="114"/>
      <c r="W39" s="114"/>
      <c r="X39" s="114"/>
      <c r="Y39" s="104" t="b">
        <f t="shared" si="10"/>
        <v>1</v>
      </c>
      <c r="Z39" s="118">
        <f t="shared" si="11"/>
        <v>0.7</v>
      </c>
      <c r="AA39" s="119" t="b">
        <f t="shared" si="12"/>
        <v>1</v>
      </c>
      <c r="AB39" s="119" t="b">
        <f t="shared" si="13"/>
        <v>1</v>
      </c>
    </row>
    <row r="40" spans="1:28" ht="33.85" x14ac:dyDescent="0.3">
      <c r="A40" s="32">
        <v>37</v>
      </c>
      <c r="B40" s="94" t="s">
        <v>650</v>
      </c>
      <c r="C40" s="31" t="s">
        <v>232</v>
      </c>
      <c r="D40" s="115" t="s">
        <v>368</v>
      </c>
      <c r="E40" s="94">
        <v>1210073</v>
      </c>
      <c r="F40" s="94" t="s">
        <v>417</v>
      </c>
      <c r="G40" s="101" t="s">
        <v>730</v>
      </c>
      <c r="H40" s="94" t="s">
        <v>74</v>
      </c>
      <c r="I40" s="46">
        <v>0.43</v>
      </c>
      <c r="J40" s="47" t="s">
        <v>483</v>
      </c>
      <c r="K40" s="43">
        <v>1114011.8600000001</v>
      </c>
      <c r="L40" s="14">
        <v>557005</v>
      </c>
      <c r="M40" s="35">
        <v>557006.8600000001</v>
      </c>
      <c r="N40" s="49">
        <f t="shared" si="9"/>
        <v>0.5</v>
      </c>
      <c r="O40" s="53">
        <v>0</v>
      </c>
      <c r="P40" s="53">
        <v>557005</v>
      </c>
      <c r="Q40" s="114"/>
      <c r="R40" s="114"/>
      <c r="S40" s="114"/>
      <c r="T40" s="114"/>
      <c r="U40" s="114"/>
      <c r="V40" s="114"/>
      <c r="W40" s="114"/>
      <c r="X40" s="114"/>
      <c r="Y40" s="104" t="b">
        <f t="shared" si="10"/>
        <v>1</v>
      </c>
      <c r="Z40" s="118">
        <f t="shared" si="11"/>
        <v>0.5</v>
      </c>
      <c r="AA40" s="119" t="b">
        <f t="shared" si="12"/>
        <v>1</v>
      </c>
      <c r="AB40" s="119" t="b">
        <f t="shared" si="13"/>
        <v>1</v>
      </c>
    </row>
    <row r="41" spans="1:28" ht="47.3" customHeight="1" x14ac:dyDescent="0.3">
      <c r="A41" s="50">
        <v>38</v>
      </c>
      <c r="B41" s="94" t="s">
        <v>651</v>
      </c>
      <c r="C41" s="31" t="s">
        <v>232</v>
      </c>
      <c r="D41" s="115" t="s">
        <v>691</v>
      </c>
      <c r="E41" s="94">
        <v>1203022</v>
      </c>
      <c r="F41" s="94" t="s">
        <v>413</v>
      </c>
      <c r="G41" s="101" t="s">
        <v>731</v>
      </c>
      <c r="H41" s="94" t="s">
        <v>74</v>
      </c>
      <c r="I41" s="46">
        <v>0.35499999999999998</v>
      </c>
      <c r="J41" s="47" t="s">
        <v>469</v>
      </c>
      <c r="K41" s="43">
        <v>315166.64</v>
      </c>
      <c r="L41" s="14">
        <v>189099</v>
      </c>
      <c r="M41" s="35">
        <v>126067.64000000001</v>
      </c>
      <c r="N41" s="49">
        <f t="shared" si="9"/>
        <v>0.6</v>
      </c>
      <c r="O41" s="53">
        <v>0</v>
      </c>
      <c r="P41" s="53">
        <v>189099</v>
      </c>
      <c r="Q41" s="114"/>
      <c r="R41" s="114"/>
      <c r="S41" s="114"/>
      <c r="T41" s="114"/>
      <c r="U41" s="114"/>
      <c r="V41" s="114"/>
      <c r="W41" s="114"/>
      <c r="X41" s="114"/>
      <c r="Y41" s="104" t="b">
        <f t="shared" si="10"/>
        <v>1</v>
      </c>
      <c r="Z41" s="118">
        <f t="shared" si="11"/>
        <v>0.6</v>
      </c>
      <c r="AA41" s="119" t="b">
        <f t="shared" si="12"/>
        <v>1</v>
      </c>
      <c r="AB41" s="119" t="b">
        <f t="shared" si="13"/>
        <v>1</v>
      </c>
    </row>
    <row r="42" spans="1:28" ht="33.85" x14ac:dyDescent="0.3">
      <c r="A42" s="32">
        <v>39</v>
      </c>
      <c r="B42" s="94" t="s">
        <v>652</v>
      </c>
      <c r="C42" s="31" t="s">
        <v>232</v>
      </c>
      <c r="D42" s="115" t="s">
        <v>690</v>
      </c>
      <c r="E42" s="94">
        <v>1210163</v>
      </c>
      <c r="F42" s="94" t="s">
        <v>417</v>
      </c>
      <c r="G42" s="101" t="s">
        <v>732</v>
      </c>
      <c r="H42" s="94" t="s">
        <v>74</v>
      </c>
      <c r="I42" s="46">
        <v>0.309</v>
      </c>
      <c r="J42" s="47" t="s">
        <v>447</v>
      </c>
      <c r="K42" s="43">
        <v>266779.28000000003</v>
      </c>
      <c r="L42" s="14">
        <v>133389</v>
      </c>
      <c r="M42" s="35">
        <v>133390.28000000003</v>
      </c>
      <c r="N42" s="49">
        <f t="shared" si="9"/>
        <v>0.5</v>
      </c>
      <c r="O42" s="53">
        <v>0</v>
      </c>
      <c r="P42" s="53">
        <v>133389</v>
      </c>
      <c r="Q42" s="114"/>
      <c r="R42" s="114"/>
      <c r="S42" s="114"/>
      <c r="T42" s="114"/>
      <c r="U42" s="114"/>
      <c r="V42" s="114"/>
      <c r="W42" s="114"/>
      <c r="X42" s="114"/>
      <c r="Y42" s="104" t="b">
        <f t="shared" si="10"/>
        <v>1</v>
      </c>
      <c r="Z42" s="118">
        <f t="shared" si="11"/>
        <v>0.5</v>
      </c>
      <c r="AA42" s="119" t="b">
        <f t="shared" si="12"/>
        <v>1</v>
      </c>
      <c r="AB42" s="119" t="b">
        <f t="shared" si="13"/>
        <v>1</v>
      </c>
    </row>
    <row r="43" spans="1:28" ht="22.55" x14ac:dyDescent="0.3">
      <c r="A43" s="50">
        <v>40</v>
      </c>
      <c r="B43" s="94" t="s">
        <v>653</v>
      </c>
      <c r="C43" s="31" t="s">
        <v>232</v>
      </c>
      <c r="D43" s="115" t="s">
        <v>99</v>
      </c>
      <c r="E43" s="94">
        <v>1211023</v>
      </c>
      <c r="F43" s="94" t="s">
        <v>115</v>
      </c>
      <c r="G43" s="101" t="s">
        <v>733</v>
      </c>
      <c r="H43" s="94" t="s">
        <v>56</v>
      </c>
      <c r="I43" s="46">
        <v>0.5</v>
      </c>
      <c r="J43" s="47" t="s">
        <v>756</v>
      </c>
      <c r="K43" s="43">
        <v>822413.69</v>
      </c>
      <c r="L43" s="14">
        <v>411206</v>
      </c>
      <c r="M43" s="35">
        <v>411207.68999999994</v>
      </c>
      <c r="N43" s="49">
        <f t="shared" si="9"/>
        <v>0.5</v>
      </c>
      <c r="O43" s="53">
        <v>0</v>
      </c>
      <c r="P43" s="53">
        <v>411206</v>
      </c>
      <c r="Q43" s="114"/>
      <c r="R43" s="114"/>
      <c r="S43" s="114"/>
      <c r="T43" s="114"/>
      <c r="U43" s="114"/>
      <c r="V43" s="114"/>
      <c r="W43" s="114"/>
      <c r="X43" s="114"/>
      <c r="Y43" s="104" t="b">
        <f t="shared" si="10"/>
        <v>1</v>
      </c>
      <c r="Z43" s="118">
        <f t="shared" si="11"/>
        <v>0.5</v>
      </c>
      <c r="AA43" s="119" t="b">
        <f t="shared" si="12"/>
        <v>1</v>
      </c>
      <c r="AB43" s="119" t="b">
        <f t="shared" si="13"/>
        <v>1</v>
      </c>
    </row>
    <row r="44" spans="1:28" ht="33.85" x14ac:dyDescent="0.3">
      <c r="A44" s="32">
        <v>41</v>
      </c>
      <c r="B44" s="94" t="s">
        <v>654</v>
      </c>
      <c r="C44" s="31" t="s">
        <v>232</v>
      </c>
      <c r="D44" s="115" t="s">
        <v>389</v>
      </c>
      <c r="E44" s="94">
        <v>1215063</v>
      </c>
      <c r="F44" s="94" t="s">
        <v>421</v>
      </c>
      <c r="G44" s="101" t="s">
        <v>734</v>
      </c>
      <c r="H44" s="94" t="s">
        <v>56</v>
      </c>
      <c r="I44" s="46">
        <v>0.248</v>
      </c>
      <c r="J44" s="47" t="s">
        <v>224</v>
      </c>
      <c r="K44" s="43">
        <v>467554.07</v>
      </c>
      <c r="L44" s="14">
        <v>327287</v>
      </c>
      <c r="M44" s="35">
        <v>140267.07</v>
      </c>
      <c r="N44" s="49">
        <f t="shared" si="9"/>
        <v>0.7</v>
      </c>
      <c r="O44" s="53">
        <v>0</v>
      </c>
      <c r="P44" s="53">
        <v>327287</v>
      </c>
      <c r="Q44" s="114"/>
      <c r="R44" s="114"/>
      <c r="S44" s="114"/>
      <c r="T44" s="114"/>
      <c r="U44" s="114"/>
      <c r="V44" s="114"/>
      <c r="W44" s="114"/>
      <c r="X44" s="114"/>
      <c r="Y44" s="104" t="b">
        <f t="shared" si="10"/>
        <v>1</v>
      </c>
      <c r="Z44" s="118">
        <f t="shared" si="11"/>
        <v>0.7</v>
      </c>
      <c r="AA44" s="119" t="b">
        <f t="shared" si="12"/>
        <v>1</v>
      </c>
      <c r="AB44" s="119" t="b">
        <f t="shared" si="13"/>
        <v>1</v>
      </c>
    </row>
    <row r="45" spans="1:28" ht="45.1" x14ac:dyDescent="0.3">
      <c r="A45" s="50">
        <v>42</v>
      </c>
      <c r="B45" s="94" t="s">
        <v>655</v>
      </c>
      <c r="C45" s="31" t="s">
        <v>232</v>
      </c>
      <c r="D45" s="115" t="s">
        <v>692</v>
      </c>
      <c r="E45" s="94">
        <v>1216072</v>
      </c>
      <c r="F45" s="94" t="s">
        <v>111</v>
      </c>
      <c r="G45" s="101" t="s">
        <v>778</v>
      </c>
      <c r="H45" s="94" t="s">
        <v>56</v>
      </c>
      <c r="I45" s="46">
        <v>5.3999999999999999E-2</v>
      </c>
      <c r="J45" s="47" t="s">
        <v>452</v>
      </c>
      <c r="K45" s="43">
        <v>141407.99</v>
      </c>
      <c r="L45" s="14">
        <v>98985</v>
      </c>
      <c r="M45" s="35">
        <v>42422.989999999991</v>
      </c>
      <c r="N45" s="49">
        <f t="shared" si="9"/>
        <v>0.7</v>
      </c>
      <c r="O45" s="53">
        <v>0</v>
      </c>
      <c r="P45" s="53">
        <v>98985</v>
      </c>
      <c r="Q45" s="114"/>
      <c r="R45" s="114"/>
      <c r="S45" s="114"/>
      <c r="T45" s="114"/>
      <c r="U45" s="114"/>
      <c r="V45" s="114"/>
      <c r="W45" s="114"/>
      <c r="X45" s="114"/>
      <c r="Y45" s="104" t="b">
        <f t="shared" si="10"/>
        <v>1</v>
      </c>
      <c r="Z45" s="118">
        <f t="shared" si="11"/>
        <v>0.7</v>
      </c>
      <c r="AA45" s="119" t="b">
        <f t="shared" si="12"/>
        <v>1</v>
      </c>
      <c r="AB45" s="119" t="b">
        <f t="shared" si="13"/>
        <v>1</v>
      </c>
    </row>
    <row r="46" spans="1:28" ht="33.85" x14ac:dyDescent="0.3">
      <c r="A46" s="32">
        <v>43</v>
      </c>
      <c r="B46" s="94" t="s">
        <v>656</v>
      </c>
      <c r="C46" s="31" t="s">
        <v>232</v>
      </c>
      <c r="D46" s="115" t="s">
        <v>693</v>
      </c>
      <c r="E46" s="94">
        <v>1205052</v>
      </c>
      <c r="F46" s="94" t="s">
        <v>114</v>
      </c>
      <c r="G46" s="101" t="s">
        <v>735</v>
      </c>
      <c r="H46" s="94" t="s">
        <v>74</v>
      </c>
      <c r="I46" s="46">
        <v>1.105</v>
      </c>
      <c r="J46" s="47" t="s">
        <v>504</v>
      </c>
      <c r="K46" s="43">
        <v>365271.56</v>
      </c>
      <c r="L46" s="14">
        <v>255690</v>
      </c>
      <c r="M46" s="35">
        <v>109581.56</v>
      </c>
      <c r="N46" s="49">
        <f t="shared" si="9"/>
        <v>0.7</v>
      </c>
      <c r="O46" s="53">
        <v>0</v>
      </c>
      <c r="P46" s="53">
        <v>255690</v>
      </c>
      <c r="Q46" s="114"/>
      <c r="R46" s="114"/>
      <c r="S46" s="114"/>
      <c r="T46" s="114"/>
      <c r="U46" s="114"/>
      <c r="V46" s="114"/>
      <c r="W46" s="114"/>
      <c r="X46" s="114"/>
      <c r="Y46" s="104" t="b">
        <f t="shared" si="10"/>
        <v>1</v>
      </c>
      <c r="Z46" s="118">
        <f t="shared" si="11"/>
        <v>0.7</v>
      </c>
      <c r="AA46" s="119" t="b">
        <f t="shared" si="12"/>
        <v>1</v>
      </c>
      <c r="AB46" s="119" t="b">
        <f t="shared" si="13"/>
        <v>1</v>
      </c>
    </row>
    <row r="47" spans="1:28" ht="33.85" x14ac:dyDescent="0.3">
      <c r="A47" s="50">
        <v>44</v>
      </c>
      <c r="B47" s="94" t="s">
        <v>657</v>
      </c>
      <c r="C47" s="31" t="s">
        <v>232</v>
      </c>
      <c r="D47" s="115" t="s">
        <v>693</v>
      </c>
      <c r="E47" s="94">
        <v>1205052</v>
      </c>
      <c r="F47" s="94" t="s">
        <v>114</v>
      </c>
      <c r="G47" s="101" t="s">
        <v>779</v>
      </c>
      <c r="H47" s="94" t="s">
        <v>74</v>
      </c>
      <c r="I47" s="46">
        <v>0.75</v>
      </c>
      <c r="J47" s="47" t="s">
        <v>469</v>
      </c>
      <c r="K47" s="43">
        <v>213924.68</v>
      </c>
      <c r="L47" s="14">
        <v>149747</v>
      </c>
      <c r="M47" s="35">
        <v>64177.679999999993</v>
      </c>
      <c r="N47" s="49">
        <f t="shared" si="9"/>
        <v>0.7</v>
      </c>
      <c r="O47" s="53">
        <v>0</v>
      </c>
      <c r="P47" s="53">
        <v>149747</v>
      </c>
      <c r="Q47" s="114"/>
      <c r="R47" s="114"/>
      <c r="S47" s="114"/>
      <c r="T47" s="114"/>
      <c r="U47" s="114"/>
      <c r="V47" s="114"/>
      <c r="W47" s="114"/>
      <c r="X47" s="114"/>
      <c r="Y47" s="104" t="b">
        <f t="shared" si="10"/>
        <v>1</v>
      </c>
      <c r="Z47" s="118">
        <f t="shared" si="11"/>
        <v>0.7</v>
      </c>
      <c r="AA47" s="119" t="b">
        <f t="shared" si="12"/>
        <v>1</v>
      </c>
      <c r="AB47" s="119" t="b">
        <f t="shared" si="13"/>
        <v>1</v>
      </c>
    </row>
    <row r="48" spans="1:28" ht="22.55" x14ac:dyDescent="0.3">
      <c r="A48" s="32">
        <v>45</v>
      </c>
      <c r="B48" s="94" t="s">
        <v>658</v>
      </c>
      <c r="C48" s="31" t="s">
        <v>232</v>
      </c>
      <c r="D48" s="115" t="s">
        <v>688</v>
      </c>
      <c r="E48" s="94">
        <v>1214023</v>
      </c>
      <c r="F48" s="94" t="s">
        <v>118</v>
      </c>
      <c r="G48" s="101" t="s">
        <v>736</v>
      </c>
      <c r="H48" s="94" t="s">
        <v>74</v>
      </c>
      <c r="I48" s="46">
        <v>0.72499999999999998</v>
      </c>
      <c r="J48" s="47" t="s">
        <v>521</v>
      </c>
      <c r="K48" s="43">
        <v>272944.06</v>
      </c>
      <c r="L48" s="14">
        <v>163766</v>
      </c>
      <c r="M48" s="35">
        <v>109178.06</v>
      </c>
      <c r="N48" s="49">
        <f t="shared" si="9"/>
        <v>0.6</v>
      </c>
      <c r="O48" s="53">
        <v>0</v>
      </c>
      <c r="P48" s="53">
        <v>163766</v>
      </c>
      <c r="Q48" s="114"/>
      <c r="R48" s="114"/>
      <c r="S48" s="114"/>
      <c r="T48" s="114"/>
      <c r="U48" s="114"/>
      <c r="V48" s="114"/>
      <c r="W48" s="114"/>
      <c r="X48" s="114"/>
      <c r="Y48" s="104" t="b">
        <f t="shared" si="10"/>
        <v>1</v>
      </c>
      <c r="Z48" s="118">
        <f t="shared" si="11"/>
        <v>0.6</v>
      </c>
      <c r="AA48" s="119" t="b">
        <f t="shared" si="12"/>
        <v>1</v>
      </c>
      <c r="AB48" s="119" t="b">
        <f t="shared" si="13"/>
        <v>1</v>
      </c>
    </row>
    <row r="49" spans="1:28" ht="33.85" x14ac:dyDescent="0.3">
      <c r="A49" s="50">
        <v>46</v>
      </c>
      <c r="B49" s="94" t="s">
        <v>659</v>
      </c>
      <c r="C49" s="31" t="s">
        <v>232</v>
      </c>
      <c r="D49" s="115" t="s">
        <v>685</v>
      </c>
      <c r="E49" s="94">
        <v>1219022</v>
      </c>
      <c r="F49" s="94" t="s">
        <v>416</v>
      </c>
      <c r="G49" s="101" t="s">
        <v>737</v>
      </c>
      <c r="H49" s="94" t="s">
        <v>74</v>
      </c>
      <c r="I49" s="46">
        <v>0.71</v>
      </c>
      <c r="J49" s="47" t="s">
        <v>751</v>
      </c>
      <c r="K49" s="43">
        <v>193393.15</v>
      </c>
      <c r="L49" s="14">
        <v>116035</v>
      </c>
      <c r="M49" s="35">
        <v>77358.149999999994</v>
      </c>
      <c r="N49" s="49">
        <f t="shared" si="9"/>
        <v>0.6</v>
      </c>
      <c r="O49" s="53">
        <v>0</v>
      </c>
      <c r="P49" s="53">
        <v>116035</v>
      </c>
      <c r="Q49" s="114"/>
      <c r="R49" s="114"/>
      <c r="S49" s="114"/>
      <c r="T49" s="114"/>
      <c r="U49" s="114"/>
      <c r="V49" s="114"/>
      <c r="W49" s="114"/>
      <c r="X49" s="114"/>
      <c r="Y49" s="104" t="b">
        <f t="shared" si="10"/>
        <v>1</v>
      </c>
      <c r="Z49" s="118">
        <f t="shared" si="11"/>
        <v>0.6</v>
      </c>
      <c r="AA49" s="119" t="b">
        <f t="shared" si="12"/>
        <v>1</v>
      </c>
      <c r="AB49" s="119" t="b">
        <f t="shared" si="13"/>
        <v>1</v>
      </c>
    </row>
    <row r="50" spans="1:28" ht="33.85" x14ac:dyDescent="0.3">
      <c r="A50" s="32">
        <v>47</v>
      </c>
      <c r="B50" s="94" t="s">
        <v>660</v>
      </c>
      <c r="C50" s="31" t="s">
        <v>232</v>
      </c>
      <c r="D50" s="115" t="s">
        <v>694</v>
      </c>
      <c r="E50" s="94">
        <v>1212062</v>
      </c>
      <c r="F50" s="94" t="s">
        <v>418</v>
      </c>
      <c r="G50" s="101" t="s">
        <v>738</v>
      </c>
      <c r="H50" s="94" t="s">
        <v>74</v>
      </c>
      <c r="I50" s="46">
        <v>0.56000000000000005</v>
      </c>
      <c r="J50" s="47" t="s">
        <v>215</v>
      </c>
      <c r="K50" s="43">
        <v>171000.75</v>
      </c>
      <c r="L50" s="14">
        <v>102600</v>
      </c>
      <c r="M50" s="35">
        <v>68400.75</v>
      </c>
      <c r="N50" s="49">
        <f t="shared" si="9"/>
        <v>0.6</v>
      </c>
      <c r="O50" s="53">
        <v>0</v>
      </c>
      <c r="P50" s="53">
        <v>102600</v>
      </c>
      <c r="Q50" s="114"/>
      <c r="R50" s="114"/>
      <c r="S50" s="114"/>
      <c r="T50" s="114"/>
      <c r="U50" s="114"/>
      <c r="V50" s="114"/>
      <c r="W50" s="114"/>
      <c r="X50" s="114"/>
      <c r="Y50" s="104" t="b">
        <f t="shared" si="10"/>
        <v>1</v>
      </c>
      <c r="Z50" s="118">
        <f t="shared" si="11"/>
        <v>0.6</v>
      </c>
      <c r="AA50" s="119" t="b">
        <f t="shared" si="12"/>
        <v>1</v>
      </c>
      <c r="AB50" s="119" t="b">
        <f t="shared" si="13"/>
        <v>1</v>
      </c>
    </row>
    <row r="51" spans="1:28" ht="33.85" x14ac:dyDescent="0.3">
      <c r="A51" s="50">
        <v>48</v>
      </c>
      <c r="B51" s="94" t="s">
        <v>661</v>
      </c>
      <c r="C51" s="31" t="s">
        <v>232</v>
      </c>
      <c r="D51" s="115" t="s">
        <v>694</v>
      </c>
      <c r="E51" s="94">
        <v>1212062</v>
      </c>
      <c r="F51" s="94" t="s">
        <v>418</v>
      </c>
      <c r="G51" s="101" t="s">
        <v>739</v>
      </c>
      <c r="H51" s="94" t="s">
        <v>74</v>
      </c>
      <c r="I51" s="46">
        <v>0.52</v>
      </c>
      <c r="J51" s="47" t="s">
        <v>215</v>
      </c>
      <c r="K51" s="43">
        <v>115319.95</v>
      </c>
      <c r="L51" s="14">
        <v>69191</v>
      </c>
      <c r="M51" s="35">
        <v>46128.95</v>
      </c>
      <c r="N51" s="49">
        <f t="shared" si="9"/>
        <v>0.6</v>
      </c>
      <c r="O51" s="53">
        <v>0</v>
      </c>
      <c r="P51" s="53">
        <v>69191</v>
      </c>
      <c r="Q51" s="114"/>
      <c r="R51" s="114"/>
      <c r="S51" s="114"/>
      <c r="T51" s="114"/>
      <c r="U51" s="114"/>
      <c r="V51" s="114"/>
      <c r="W51" s="114"/>
      <c r="X51" s="114"/>
      <c r="Y51" s="104" t="b">
        <f t="shared" si="10"/>
        <v>1</v>
      </c>
      <c r="Z51" s="118">
        <f t="shared" si="11"/>
        <v>0.6</v>
      </c>
      <c r="AA51" s="119" t="b">
        <f t="shared" si="12"/>
        <v>1</v>
      </c>
      <c r="AB51" s="119" t="b">
        <f t="shared" si="13"/>
        <v>1</v>
      </c>
    </row>
    <row r="52" spans="1:28" ht="33.85" x14ac:dyDescent="0.3">
      <c r="A52" s="32">
        <v>49</v>
      </c>
      <c r="B52" s="94" t="s">
        <v>662</v>
      </c>
      <c r="C52" s="31" t="s">
        <v>232</v>
      </c>
      <c r="D52" s="115" t="s">
        <v>689</v>
      </c>
      <c r="E52" s="94">
        <v>1215082</v>
      </c>
      <c r="F52" s="94" t="s">
        <v>421</v>
      </c>
      <c r="G52" s="101" t="s">
        <v>740</v>
      </c>
      <c r="H52" s="94" t="s">
        <v>74</v>
      </c>
      <c r="I52" s="46">
        <v>0.45400000000000001</v>
      </c>
      <c r="J52" s="47" t="s">
        <v>751</v>
      </c>
      <c r="K52" s="43">
        <v>339227.67</v>
      </c>
      <c r="L52" s="14">
        <v>169613</v>
      </c>
      <c r="M52" s="35">
        <v>169614.66999999998</v>
      </c>
      <c r="N52" s="49">
        <f t="shared" si="9"/>
        <v>0.5</v>
      </c>
      <c r="O52" s="53">
        <v>0</v>
      </c>
      <c r="P52" s="53">
        <v>169613</v>
      </c>
      <c r="Q52" s="114"/>
      <c r="R52" s="114"/>
      <c r="S52" s="114"/>
      <c r="T52" s="114"/>
      <c r="U52" s="114"/>
      <c r="V52" s="114"/>
      <c r="W52" s="114"/>
      <c r="X52" s="114"/>
      <c r="Y52" s="104" t="b">
        <f t="shared" si="10"/>
        <v>1</v>
      </c>
      <c r="Z52" s="118">
        <f t="shared" si="11"/>
        <v>0.5</v>
      </c>
      <c r="AA52" s="119" t="b">
        <f t="shared" si="12"/>
        <v>1</v>
      </c>
      <c r="AB52" s="119" t="b">
        <f t="shared" si="13"/>
        <v>1</v>
      </c>
    </row>
    <row r="53" spans="1:28" ht="33.85" x14ac:dyDescent="0.3">
      <c r="A53" s="50">
        <v>50</v>
      </c>
      <c r="B53" s="94" t="s">
        <v>663</v>
      </c>
      <c r="C53" s="31" t="s">
        <v>232</v>
      </c>
      <c r="D53" s="115" t="s">
        <v>385</v>
      </c>
      <c r="E53" s="94">
        <v>1207011</v>
      </c>
      <c r="F53" s="94" t="s">
        <v>116</v>
      </c>
      <c r="G53" s="101" t="s">
        <v>741</v>
      </c>
      <c r="H53" s="94" t="s">
        <v>74</v>
      </c>
      <c r="I53" s="46">
        <v>0.22</v>
      </c>
      <c r="J53" s="47" t="s">
        <v>512</v>
      </c>
      <c r="K53" s="43">
        <v>383068.63</v>
      </c>
      <c r="L53" s="14">
        <v>191534</v>
      </c>
      <c r="M53" s="35">
        <v>191534.63</v>
      </c>
      <c r="N53" s="49">
        <f t="shared" si="9"/>
        <v>0.5</v>
      </c>
      <c r="O53" s="53">
        <v>0</v>
      </c>
      <c r="P53" s="53">
        <v>191534</v>
      </c>
      <c r="Q53" s="114"/>
      <c r="R53" s="114"/>
      <c r="S53" s="114"/>
      <c r="T53" s="114"/>
      <c r="U53" s="114"/>
      <c r="V53" s="114"/>
      <c r="W53" s="114"/>
      <c r="X53" s="114"/>
      <c r="Y53" s="104" t="b">
        <f t="shared" si="10"/>
        <v>1</v>
      </c>
      <c r="Z53" s="118">
        <f t="shared" si="11"/>
        <v>0.5</v>
      </c>
      <c r="AA53" s="119" t="b">
        <f t="shared" si="12"/>
        <v>1</v>
      </c>
      <c r="AB53" s="119" t="b">
        <f t="shared" si="13"/>
        <v>1</v>
      </c>
    </row>
    <row r="54" spans="1:28" ht="33.85" x14ac:dyDescent="0.3">
      <c r="A54" s="32">
        <v>51</v>
      </c>
      <c r="B54" s="94" t="s">
        <v>664</v>
      </c>
      <c r="C54" s="31" t="s">
        <v>232</v>
      </c>
      <c r="D54" s="115" t="s">
        <v>695</v>
      </c>
      <c r="E54" s="94">
        <v>1215032</v>
      </c>
      <c r="F54" s="94" t="s">
        <v>421</v>
      </c>
      <c r="G54" s="101" t="s">
        <v>742</v>
      </c>
      <c r="H54" s="94" t="s">
        <v>74</v>
      </c>
      <c r="I54" s="46">
        <v>0.29399999999999998</v>
      </c>
      <c r="J54" s="47" t="s">
        <v>225</v>
      </c>
      <c r="K54" s="43">
        <v>446388.73</v>
      </c>
      <c r="L54" s="14">
        <v>312472</v>
      </c>
      <c r="M54" s="35">
        <v>133916.72999999998</v>
      </c>
      <c r="N54" s="49">
        <f t="shared" si="9"/>
        <v>0.7</v>
      </c>
      <c r="O54" s="53">
        <v>0</v>
      </c>
      <c r="P54" s="53">
        <v>312472</v>
      </c>
      <c r="Q54" s="114"/>
      <c r="R54" s="114"/>
      <c r="S54" s="114"/>
      <c r="T54" s="114"/>
      <c r="U54" s="114"/>
      <c r="V54" s="114"/>
      <c r="W54" s="114"/>
      <c r="X54" s="114"/>
      <c r="Y54" s="104" t="b">
        <f t="shared" si="10"/>
        <v>1</v>
      </c>
      <c r="Z54" s="118">
        <f t="shared" si="11"/>
        <v>0.7</v>
      </c>
      <c r="AA54" s="119" t="b">
        <f t="shared" si="12"/>
        <v>1</v>
      </c>
      <c r="AB54" s="119" t="b">
        <f t="shared" si="13"/>
        <v>1</v>
      </c>
    </row>
    <row r="55" spans="1:28" ht="33.85" x14ac:dyDescent="0.3">
      <c r="A55" s="50">
        <v>52</v>
      </c>
      <c r="B55" s="94" t="s">
        <v>665</v>
      </c>
      <c r="C55" s="31" t="s">
        <v>232</v>
      </c>
      <c r="D55" s="115" t="s">
        <v>369</v>
      </c>
      <c r="E55" s="94">
        <v>1205062</v>
      </c>
      <c r="F55" s="94" t="s">
        <v>114</v>
      </c>
      <c r="G55" s="101" t="s">
        <v>780</v>
      </c>
      <c r="H55" s="94" t="s">
        <v>74</v>
      </c>
      <c r="I55" s="46">
        <v>0.81100000000000005</v>
      </c>
      <c r="J55" s="47" t="s">
        <v>484</v>
      </c>
      <c r="K55" s="43">
        <v>892486.38</v>
      </c>
      <c r="L55" s="14">
        <v>624740</v>
      </c>
      <c r="M55" s="35">
        <v>267746.38</v>
      </c>
      <c r="N55" s="49">
        <f t="shared" si="9"/>
        <v>0.7</v>
      </c>
      <c r="O55" s="53">
        <v>0</v>
      </c>
      <c r="P55" s="53">
        <v>624740</v>
      </c>
      <c r="Q55" s="114"/>
      <c r="R55" s="114"/>
      <c r="S55" s="114"/>
      <c r="T55" s="114"/>
      <c r="U55" s="114"/>
      <c r="V55" s="114"/>
      <c r="W55" s="114"/>
      <c r="X55" s="114"/>
      <c r="Y55" s="104" t="b">
        <f t="shared" si="10"/>
        <v>1</v>
      </c>
      <c r="Z55" s="118">
        <f t="shared" si="11"/>
        <v>0.7</v>
      </c>
      <c r="AA55" s="119" t="b">
        <f t="shared" si="12"/>
        <v>1</v>
      </c>
      <c r="AB55" s="119" t="b">
        <f t="shared" si="13"/>
        <v>1</v>
      </c>
    </row>
    <row r="56" spans="1:28" ht="33.85" x14ac:dyDescent="0.3">
      <c r="A56" s="32">
        <v>53</v>
      </c>
      <c r="B56" s="94" t="s">
        <v>781</v>
      </c>
      <c r="C56" s="31" t="s">
        <v>232</v>
      </c>
      <c r="D56" s="115" t="s">
        <v>340</v>
      </c>
      <c r="E56" s="94">
        <v>1214053</v>
      </c>
      <c r="F56" s="94" t="s">
        <v>118</v>
      </c>
      <c r="G56" s="101" t="s">
        <v>743</v>
      </c>
      <c r="H56" s="94" t="s">
        <v>74</v>
      </c>
      <c r="I56" s="46">
        <v>0.45700000000000002</v>
      </c>
      <c r="J56" s="47" t="s">
        <v>425</v>
      </c>
      <c r="K56" s="43">
        <v>329167.11</v>
      </c>
      <c r="L56" s="14">
        <v>164583</v>
      </c>
      <c r="M56" s="35">
        <v>164584.10999999999</v>
      </c>
      <c r="N56" s="49">
        <f t="shared" si="9"/>
        <v>0.5</v>
      </c>
      <c r="O56" s="53">
        <v>0</v>
      </c>
      <c r="P56" s="53">
        <v>164583</v>
      </c>
      <c r="Q56" s="114"/>
      <c r="R56" s="114"/>
      <c r="S56" s="114"/>
      <c r="T56" s="114"/>
      <c r="U56" s="114"/>
      <c r="V56" s="114"/>
      <c r="W56" s="114"/>
      <c r="X56" s="114"/>
      <c r="Y56" s="104" t="b">
        <f t="shared" si="10"/>
        <v>1</v>
      </c>
      <c r="Z56" s="118">
        <f t="shared" si="11"/>
        <v>0.5</v>
      </c>
      <c r="AA56" s="119" t="b">
        <f t="shared" si="12"/>
        <v>1</v>
      </c>
      <c r="AB56" s="119" t="b">
        <f t="shared" si="13"/>
        <v>1</v>
      </c>
    </row>
    <row r="57" spans="1:28" ht="43.55" customHeight="1" x14ac:dyDescent="0.3">
      <c r="A57" s="50">
        <v>54</v>
      </c>
      <c r="B57" s="94" t="s">
        <v>666</v>
      </c>
      <c r="C57" s="31" t="s">
        <v>232</v>
      </c>
      <c r="D57" s="115" t="s">
        <v>362</v>
      </c>
      <c r="E57" s="94">
        <v>1215021</v>
      </c>
      <c r="F57" s="94" t="s">
        <v>421</v>
      </c>
      <c r="G57" s="101" t="s">
        <v>744</v>
      </c>
      <c r="H57" s="94" t="s">
        <v>74</v>
      </c>
      <c r="I57" s="46">
        <v>0.45</v>
      </c>
      <c r="J57" s="47" t="s">
        <v>469</v>
      </c>
      <c r="K57" s="43">
        <v>386442.59</v>
      </c>
      <c r="L57" s="14">
        <v>193221</v>
      </c>
      <c r="M57" s="35">
        <v>193221.59000000003</v>
      </c>
      <c r="N57" s="49">
        <f t="shared" si="9"/>
        <v>0.5</v>
      </c>
      <c r="O57" s="53">
        <v>0</v>
      </c>
      <c r="P57" s="53">
        <v>193221</v>
      </c>
      <c r="Q57" s="114"/>
      <c r="R57" s="114"/>
      <c r="S57" s="114"/>
      <c r="T57" s="114"/>
      <c r="U57" s="114"/>
      <c r="V57" s="114"/>
      <c r="W57" s="114"/>
      <c r="X57" s="114"/>
      <c r="Y57" s="104" t="b">
        <f t="shared" si="10"/>
        <v>1</v>
      </c>
      <c r="Z57" s="118">
        <f t="shared" si="11"/>
        <v>0.5</v>
      </c>
      <c r="AA57" s="119" t="b">
        <f t="shared" si="12"/>
        <v>1</v>
      </c>
      <c r="AB57" s="119" t="b">
        <f t="shared" si="13"/>
        <v>1</v>
      </c>
    </row>
    <row r="58" spans="1:28" ht="49.5" customHeight="1" x14ac:dyDescent="0.3">
      <c r="A58" s="32">
        <v>55</v>
      </c>
      <c r="B58" s="94" t="s">
        <v>667</v>
      </c>
      <c r="C58" s="31" t="s">
        <v>232</v>
      </c>
      <c r="D58" s="115" t="s">
        <v>695</v>
      </c>
      <c r="E58" s="94">
        <v>1215032</v>
      </c>
      <c r="F58" s="94" t="s">
        <v>421</v>
      </c>
      <c r="G58" s="101" t="s">
        <v>745</v>
      </c>
      <c r="H58" s="94" t="s">
        <v>74</v>
      </c>
      <c r="I58" s="46">
        <v>0.215</v>
      </c>
      <c r="J58" s="47" t="s">
        <v>225</v>
      </c>
      <c r="K58" s="43">
        <v>109954.63</v>
      </c>
      <c r="L58" s="14">
        <v>76968</v>
      </c>
      <c r="M58" s="35">
        <v>32986.630000000005</v>
      </c>
      <c r="N58" s="49">
        <f t="shared" si="9"/>
        <v>0.7</v>
      </c>
      <c r="O58" s="53">
        <v>0</v>
      </c>
      <c r="P58" s="53">
        <v>76968</v>
      </c>
      <c r="Q58" s="114"/>
      <c r="R58" s="114"/>
      <c r="S58" s="114"/>
      <c r="T58" s="114"/>
      <c r="U58" s="114"/>
      <c r="V58" s="114"/>
      <c r="W58" s="114"/>
      <c r="X58" s="114"/>
      <c r="Y58" s="104" t="b">
        <f t="shared" si="10"/>
        <v>1</v>
      </c>
      <c r="Z58" s="118">
        <f t="shared" si="11"/>
        <v>0.7</v>
      </c>
      <c r="AA58" s="119" t="b">
        <f t="shared" si="12"/>
        <v>1</v>
      </c>
      <c r="AB58" s="119" t="b">
        <f t="shared" si="13"/>
        <v>1</v>
      </c>
    </row>
    <row r="59" spans="1:28" ht="45.1" x14ac:dyDescent="0.3">
      <c r="A59" s="50">
        <v>56</v>
      </c>
      <c r="B59" s="94" t="s">
        <v>668</v>
      </c>
      <c r="C59" s="31" t="s">
        <v>232</v>
      </c>
      <c r="D59" s="115" t="s">
        <v>696</v>
      </c>
      <c r="E59" s="94">
        <v>1204062</v>
      </c>
      <c r="F59" s="94" t="s">
        <v>423</v>
      </c>
      <c r="G59" s="101" t="s">
        <v>746</v>
      </c>
      <c r="H59" s="94" t="s">
        <v>74</v>
      </c>
      <c r="I59" s="46">
        <v>1.605</v>
      </c>
      <c r="J59" s="47" t="s">
        <v>228</v>
      </c>
      <c r="K59" s="43">
        <v>2256089.48</v>
      </c>
      <c r="L59" s="14">
        <v>1353653</v>
      </c>
      <c r="M59" s="35">
        <v>902436.48</v>
      </c>
      <c r="N59" s="49">
        <f t="shared" si="9"/>
        <v>0.6</v>
      </c>
      <c r="O59" s="53">
        <v>0</v>
      </c>
      <c r="P59" s="53">
        <v>1353653</v>
      </c>
      <c r="Q59" s="114"/>
      <c r="R59" s="114"/>
      <c r="S59" s="114"/>
      <c r="T59" s="114"/>
      <c r="U59" s="114"/>
      <c r="V59" s="114"/>
      <c r="W59" s="114"/>
      <c r="X59" s="114"/>
      <c r="Y59" s="104" t="b">
        <f t="shared" si="10"/>
        <v>1</v>
      </c>
      <c r="Z59" s="118">
        <f t="shared" si="11"/>
        <v>0.6</v>
      </c>
      <c r="AA59" s="119" t="b">
        <f t="shared" si="12"/>
        <v>1</v>
      </c>
      <c r="AB59" s="119" t="b">
        <f t="shared" si="13"/>
        <v>1</v>
      </c>
    </row>
    <row r="60" spans="1:28" ht="33.85" x14ac:dyDescent="0.3">
      <c r="A60" s="32">
        <v>57</v>
      </c>
      <c r="B60" s="94" t="s">
        <v>669</v>
      </c>
      <c r="C60" s="31" t="s">
        <v>232</v>
      </c>
      <c r="D60" s="115" t="s">
        <v>697</v>
      </c>
      <c r="E60" s="94">
        <v>1204052</v>
      </c>
      <c r="F60" s="94" t="s">
        <v>423</v>
      </c>
      <c r="G60" s="101" t="s">
        <v>747</v>
      </c>
      <c r="H60" s="94" t="s">
        <v>74</v>
      </c>
      <c r="I60" s="46">
        <v>0.5</v>
      </c>
      <c r="J60" s="47" t="s">
        <v>570</v>
      </c>
      <c r="K60" s="43">
        <v>149096.42000000001</v>
      </c>
      <c r="L60" s="14">
        <v>104367</v>
      </c>
      <c r="M60" s="35">
        <v>44729.420000000013</v>
      </c>
      <c r="N60" s="49">
        <f t="shared" si="9"/>
        <v>0.7</v>
      </c>
      <c r="O60" s="53">
        <v>0</v>
      </c>
      <c r="P60" s="53">
        <v>104367</v>
      </c>
      <c r="Q60" s="114"/>
      <c r="R60" s="114"/>
      <c r="S60" s="114"/>
      <c r="T60" s="114"/>
      <c r="U60" s="114"/>
      <c r="V60" s="114"/>
      <c r="W60" s="114"/>
      <c r="X60" s="114"/>
      <c r="Y60" s="104" t="b">
        <f t="shared" si="10"/>
        <v>1</v>
      </c>
      <c r="Z60" s="118">
        <f t="shared" si="11"/>
        <v>0.7</v>
      </c>
      <c r="AA60" s="119" t="b">
        <f t="shared" si="12"/>
        <v>1</v>
      </c>
      <c r="AB60" s="119" t="b">
        <f t="shared" si="13"/>
        <v>1</v>
      </c>
    </row>
    <row r="61" spans="1:28" ht="22.55" x14ac:dyDescent="0.3">
      <c r="A61" s="50">
        <v>58</v>
      </c>
      <c r="B61" s="94" t="s">
        <v>670</v>
      </c>
      <c r="C61" s="31" t="s">
        <v>232</v>
      </c>
      <c r="D61" s="115" t="s">
        <v>680</v>
      </c>
      <c r="E61" s="94">
        <v>1205042</v>
      </c>
      <c r="F61" s="94" t="s">
        <v>114</v>
      </c>
      <c r="G61" s="101" t="s">
        <v>748</v>
      </c>
      <c r="H61" s="94" t="s">
        <v>74</v>
      </c>
      <c r="I61" s="46">
        <v>0.45600000000000002</v>
      </c>
      <c r="J61" s="47" t="s">
        <v>512</v>
      </c>
      <c r="K61" s="43">
        <v>196426.4</v>
      </c>
      <c r="L61" s="14">
        <v>117855</v>
      </c>
      <c r="M61" s="35">
        <v>78571.399999999994</v>
      </c>
      <c r="N61" s="49">
        <f t="shared" si="9"/>
        <v>0.6</v>
      </c>
      <c r="O61" s="53">
        <v>0</v>
      </c>
      <c r="P61" s="53">
        <v>117855</v>
      </c>
      <c r="Q61" s="114"/>
      <c r="R61" s="114"/>
      <c r="S61" s="114"/>
      <c r="T61" s="114"/>
      <c r="U61" s="114"/>
      <c r="V61" s="114"/>
      <c r="W61" s="114"/>
      <c r="X61" s="114"/>
      <c r="Y61" s="104" t="b">
        <f t="shared" si="10"/>
        <v>1</v>
      </c>
      <c r="Z61" s="118">
        <f t="shared" si="11"/>
        <v>0.6</v>
      </c>
      <c r="AA61" s="119" t="b">
        <f t="shared" si="12"/>
        <v>1</v>
      </c>
      <c r="AB61" s="119" t="b">
        <f t="shared" si="13"/>
        <v>1</v>
      </c>
    </row>
    <row r="62" spans="1:28" ht="33.85" x14ac:dyDescent="0.3">
      <c r="A62" s="32">
        <v>59</v>
      </c>
      <c r="B62" s="94" t="s">
        <v>671</v>
      </c>
      <c r="C62" s="31" t="s">
        <v>232</v>
      </c>
      <c r="D62" s="115" t="s">
        <v>697</v>
      </c>
      <c r="E62" s="94">
        <v>1204052</v>
      </c>
      <c r="F62" s="94" t="s">
        <v>423</v>
      </c>
      <c r="G62" s="101" t="s">
        <v>749</v>
      </c>
      <c r="H62" s="94" t="s">
        <v>74</v>
      </c>
      <c r="I62" s="46">
        <v>0.42</v>
      </c>
      <c r="J62" s="47" t="s">
        <v>570</v>
      </c>
      <c r="K62" s="43">
        <v>128144.02</v>
      </c>
      <c r="L62" s="14">
        <v>89700</v>
      </c>
      <c r="M62" s="35">
        <v>38444.020000000004</v>
      </c>
      <c r="N62" s="49">
        <f t="shared" si="9"/>
        <v>0.7</v>
      </c>
      <c r="O62" s="53">
        <v>0</v>
      </c>
      <c r="P62" s="53">
        <v>89700</v>
      </c>
      <c r="Q62" s="114"/>
      <c r="R62" s="114"/>
      <c r="S62" s="114"/>
      <c r="T62" s="114"/>
      <c r="U62" s="114"/>
      <c r="V62" s="114"/>
      <c r="W62" s="114"/>
      <c r="X62" s="114"/>
      <c r="Y62" s="104" t="b">
        <f t="shared" si="10"/>
        <v>1</v>
      </c>
      <c r="Z62" s="118">
        <f t="shared" si="11"/>
        <v>0.7</v>
      </c>
      <c r="AA62" s="119" t="b">
        <f t="shared" si="12"/>
        <v>1</v>
      </c>
      <c r="AB62" s="119" t="b">
        <f t="shared" si="13"/>
        <v>1</v>
      </c>
    </row>
    <row r="63" spans="1:28" ht="20.05" customHeight="1" x14ac:dyDescent="0.3">
      <c r="A63" s="144" t="s">
        <v>31</v>
      </c>
      <c r="B63" s="144"/>
      <c r="C63" s="144"/>
      <c r="D63" s="144"/>
      <c r="E63" s="144"/>
      <c r="F63" s="144"/>
      <c r="G63" s="144"/>
      <c r="H63" s="144"/>
      <c r="I63" s="68">
        <f>SUM(I3:I62)</f>
        <v>38.766000000000012</v>
      </c>
      <c r="J63" s="69" t="s">
        <v>10</v>
      </c>
      <c r="K63" s="70">
        <f>SUM(K3:K62)</f>
        <v>34851523.589999996</v>
      </c>
      <c r="L63" s="72">
        <f>SUM(L3:L62)</f>
        <v>20500088</v>
      </c>
      <c r="M63" s="72">
        <f>SUM(M3:M62)</f>
        <v>14351435.590000004</v>
      </c>
      <c r="N63" s="71" t="s">
        <v>10</v>
      </c>
      <c r="O63" s="130">
        <f t="shared" ref="O63:X63" si="14">SUM(O3:O62)</f>
        <v>0</v>
      </c>
      <c r="P63" s="130">
        <f t="shared" si="14"/>
        <v>19293728</v>
      </c>
      <c r="Q63" s="130">
        <f t="shared" si="14"/>
        <v>1206360</v>
      </c>
      <c r="R63" s="130">
        <f t="shared" si="14"/>
        <v>0</v>
      </c>
      <c r="S63" s="130">
        <f t="shared" si="14"/>
        <v>0</v>
      </c>
      <c r="T63" s="130">
        <f t="shared" si="14"/>
        <v>0</v>
      </c>
      <c r="U63" s="130">
        <f t="shared" si="14"/>
        <v>0</v>
      </c>
      <c r="V63" s="130">
        <f t="shared" si="14"/>
        <v>0</v>
      </c>
      <c r="W63" s="130">
        <f t="shared" si="14"/>
        <v>0</v>
      </c>
      <c r="X63" s="130">
        <f t="shared" si="14"/>
        <v>0</v>
      </c>
      <c r="Y63" s="104" t="b">
        <f t="shared" si="10"/>
        <v>1</v>
      </c>
      <c r="Z63" s="118"/>
      <c r="AA63" s="119"/>
      <c r="AB63" s="119" t="b">
        <f t="shared" si="13"/>
        <v>1</v>
      </c>
    </row>
    <row r="64" spans="1:28" ht="20.05" customHeight="1" x14ac:dyDescent="0.3">
      <c r="A64" s="158" t="s">
        <v>27</v>
      </c>
      <c r="B64" s="159"/>
      <c r="C64" s="159"/>
      <c r="D64" s="159"/>
      <c r="E64" s="159"/>
      <c r="F64" s="159"/>
      <c r="G64" s="159"/>
      <c r="H64" s="160"/>
      <c r="I64" s="68">
        <f>SUMIF($C$3:$C$62,"N",I3:I62)</f>
        <v>36.650000000000013</v>
      </c>
      <c r="J64" s="69" t="s">
        <v>10</v>
      </c>
      <c r="K64" s="70">
        <f>SUMIF($C$3:$C$62,"N",K3:K62)</f>
        <v>32388938.309999995</v>
      </c>
      <c r="L64" s="72">
        <f>SUMIF($C$3:$C$62,"N",L3:L62)</f>
        <v>19185332</v>
      </c>
      <c r="M64" s="72">
        <f>SUMIF($C$3:$C$62,"N",M3:M62)</f>
        <v>13203606.310000004</v>
      </c>
      <c r="N64" s="71" t="s">
        <v>10</v>
      </c>
      <c r="O64" s="130">
        <f t="shared" ref="O64:X64" si="15">SUMIF($C$3:$C$62,"N",O3:O62)</f>
        <v>0</v>
      </c>
      <c r="P64" s="130">
        <f t="shared" si="15"/>
        <v>19185332</v>
      </c>
      <c r="Q64" s="130">
        <f t="shared" si="15"/>
        <v>0</v>
      </c>
      <c r="R64" s="130">
        <f t="shared" si="15"/>
        <v>0</v>
      </c>
      <c r="S64" s="130">
        <f t="shared" si="15"/>
        <v>0</v>
      </c>
      <c r="T64" s="130">
        <f t="shared" si="15"/>
        <v>0</v>
      </c>
      <c r="U64" s="130">
        <f t="shared" si="15"/>
        <v>0</v>
      </c>
      <c r="V64" s="130">
        <f t="shared" si="15"/>
        <v>0</v>
      </c>
      <c r="W64" s="130">
        <f t="shared" si="15"/>
        <v>0</v>
      </c>
      <c r="X64" s="130">
        <f t="shared" si="15"/>
        <v>0</v>
      </c>
      <c r="Y64" s="104" t="b">
        <f t="shared" si="10"/>
        <v>1</v>
      </c>
      <c r="Z64" s="118"/>
      <c r="AA64" s="119"/>
      <c r="AB64" s="119" t="b">
        <f t="shared" si="13"/>
        <v>1</v>
      </c>
    </row>
    <row r="65" spans="1:28" ht="20.05" customHeight="1" x14ac:dyDescent="0.3">
      <c r="A65" s="161" t="s">
        <v>28</v>
      </c>
      <c r="B65" s="161"/>
      <c r="C65" s="161"/>
      <c r="D65" s="161"/>
      <c r="E65" s="161"/>
      <c r="F65" s="161"/>
      <c r="G65" s="161"/>
      <c r="H65" s="161"/>
      <c r="I65" s="74">
        <f>SUMIF($C$3:$C$62,"W",I3:I62)</f>
        <v>2.1159999999999997</v>
      </c>
      <c r="J65" s="75" t="s">
        <v>10</v>
      </c>
      <c r="K65" s="76">
        <f>SUMIF($C$3:$C$62,"W",K3:K62)</f>
        <v>2462585.2800000003</v>
      </c>
      <c r="L65" s="78">
        <f>SUMIF($C$3:$C$62,"W",L3:L62)</f>
        <v>1314756</v>
      </c>
      <c r="M65" s="78">
        <f>SUMIF($C$3:$C$62,"W",M3:M62)</f>
        <v>1147829.28</v>
      </c>
      <c r="N65" s="77" t="s">
        <v>10</v>
      </c>
      <c r="O65" s="131">
        <f t="shared" ref="O65:X65" si="16">SUMIF($C$3:$C$62,"W",O3:O62)</f>
        <v>0</v>
      </c>
      <c r="P65" s="131">
        <f t="shared" si="16"/>
        <v>108396</v>
      </c>
      <c r="Q65" s="131">
        <f t="shared" si="16"/>
        <v>1206360</v>
      </c>
      <c r="R65" s="131">
        <f t="shared" si="16"/>
        <v>0</v>
      </c>
      <c r="S65" s="131">
        <f t="shared" si="16"/>
        <v>0</v>
      </c>
      <c r="T65" s="131">
        <f t="shared" si="16"/>
        <v>0</v>
      </c>
      <c r="U65" s="131">
        <f t="shared" si="16"/>
        <v>0</v>
      </c>
      <c r="V65" s="131">
        <f t="shared" si="16"/>
        <v>0</v>
      </c>
      <c r="W65" s="131">
        <f t="shared" si="16"/>
        <v>0</v>
      </c>
      <c r="X65" s="131">
        <f t="shared" si="16"/>
        <v>0</v>
      </c>
      <c r="Y65" s="104" t="b">
        <f t="shared" si="10"/>
        <v>1</v>
      </c>
      <c r="Z65" s="118"/>
      <c r="AA65" s="119"/>
      <c r="AB65" s="119" t="b">
        <f t="shared" si="13"/>
        <v>1</v>
      </c>
    </row>
    <row r="66" spans="1:28" x14ac:dyDescent="0.3">
      <c r="A66" s="132"/>
      <c r="AB66" s="134"/>
    </row>
    <row r="67" spans="1:28" x14ac:dyDescent="0.3">
      <c r="A67" s="83" t="s">
        <v>15</v>
      </c>
    </row>
    <row r="68" spans="1:28" x14ac:dyDescent="0.3">
      <c r="A68" s="87" t="s">
        <v>16</v>
      </c>
    </row>
    <row r="69" spans="1:28" x14ac:dyDescent="0.3">
      <c r="A69" s="83" t="s">
        <v>25</v>
      </c>
    </row>
    <row r="70" spans="1:28" x14ac:dyDescent="0.3">
      <c r="A70" s="135"/>
    </row>
  </sheetData>
  <protectedRanges>
    <protectedRange sqref="B4:B62" name="Rozstęp1"/>
    <protectedRange sqref="D4:D62" name="Rozstęp1_1"/>
    <protectedRange sqref="E4:E62" name="Rozstęp1_2"/>
    <protectedRange sqref="F4:F62" name="Rozstęp1_3"/>
    <protectedRange sqref="G4:G62" name="Rozstęp1_4"/>
    <protectedRange sqref="H4:J62" name="Rozstęp1_5"/>
    <protectedRange sqref="B3" name="Rozstęp1_11"/>
    <protectedRange sqref="D3" name="Rozstęp1_12"/>
    <protectedRange sqref="F3" name="Rozstęp1_13"/>
    <protectedRange sqref="E3" name="Rozstęp1_14"/>
    <protectedRange sqref="G3:J3" name="Rozstęp1_15"/>
  </protectedRanges>
  <mergeCells count="18">
    <mergeCell ref="O1:X1"/>
    <mergeCell ref="M1:M2"/>
    <mergeCell ref="N1:N2"/>
    <mergeCell ref="A63:H63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64:H64"/>
    <mergeCell ref="D1:D2"/>
    <mergeCell ref="A65:H65"/>
    <mergeCell ref="E1:E2"/>
  </mergeCells>
  <conditionalFormatting sqref="AB66 Y5:AB65">
    <cfRule type="cellIs" dxfId="5" priority="24" operator="equal">
      <formula>FALSE</formula>
    </cfRule>
  </conditionalFormatting>
  <conditionalFormatting sqref="Y5:AA65">
    <cfRule type="containsText" dxfId="4" priority="17" operator="containsText" text="fałsz">
      <formula>NOT(ISERROR(SEARCH("fałsz",Y5)))</formula>
    </cfRule>
  </conditionalFormatting>
  <conditionalFormatting sqref="Y4:AB4">
    <cfRule type="cellIs" dxfId="3" priority="4" operator="equal">
      <formula>FALSE</formula>
    </cfRule>
  </conditionalFormatting>
  <conditionalFormatting sqref="Y4:AA4">
    <cfRule type="containsText" dxfId="2" priority="3" operator="containsText" text="fałsz">
      <formula>NOT(ISERROR(SEARCH("fałsz",Y4)))</formula>
    </cfRule>
  </conditionalFormatting>
  <conditionalFormatting sqref="Y3:AB3">
    <cfRule type="cellIs" dxfId="1" priority="2" operator="equal">
      <formula>FALSE</formula>
    </cfRule>
  </conditionalFormatting>
  <conditionalFormatting sqref="Y3:AA3">
    <cfRule type="containsText" dxfId="0" priority="1" operator="containsText" text="fałsz">
      <formula>NOT(ISERROR(SEARCH("fałsz",Y3)))</formula>
    </cfRule>
  </conditionalFormatting>
  <dataValidations count="3">
    <dataValidation type="list" allowBlank="1" showInputMessage="1" showErrorMessage="1" sqref="C4:C62" xr:uid="{00000000-0002-0000-0300-000000000000}">
      <formula1>"N,W"</formula1>
    </dataValidation>
    <dataValidation type="list" allowBlank="1" showInputMessage="1" showErrorMessage="1" sqref="C3" xr:uid="{00000000-0002-0000-0300-000001000000}">
      <formula1>"N,K,W"</formula1>
    </dataValidation>
    <dataValidation type="list" allowBlank="1" showInputMessage="1" showErrorMessage="1" sqref="H3" xr:uid="{00000000-0002-0000-03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 Małopolskie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Paweł Gofron</cp:lastModifiedBy>
  <cp:lastPrinted>2020-03-30T09:55:24Z</cp:lastPrinted>
  <dcterms:created xsi:type="dcterms:W3CDTF">2019-02-25T10:53:14Z</dcterms:created>
  <dcterms:modified xsi:type="dcterms:W3CDTF">2020-04-16T12:20:52Z</dcterms:modified>
</cp:coreProperties>
</file>